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masystems-my.sharepoint.com/personal/tyson_robke_tmasystems_com/Documents/Documents/Sports/Basketball/"/>
    </mc:Choice>
  </mc:AlternateContent>
  <xr:revisionPtr revIDLastSave="248" documentId="8_{B5A9A29D-BBD8-496C-8BEB-B6C981701D14}" xr6:coauthVersionLast="47" xr6:coauthVersionMax="47" xr10:uidLastSave="{09F6C32F-D58F-204E-B55F-E2B96FBD49AA}"/>
  <bookViews>
    <workbookView xWindow="-108" yWindow="-108" windowWidth="23256" windowHeight="12576" xr2:uid="{D6814E7A-F81D-4DE6-A1C7-1D433CA6CB1B}"/>
  </bookViews>
  <sheets>
    <sheet name="Draft Board" sheetId="1" r:id="rId1"/>
    <sheet name="Scoring Key" sheetId="2" r:id="rId2"/>
  </sheets>
  <definedNames>
    <definedName name="_xlnm._FilterDatabase" localSheetId="0" hidden="1">'Draft Board'!$G$14:$I$20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AI5" i="1"/>
  <c r="AI6" i="1"/>
  <c r="N14" i="2"/>
  <c r="J4" i="1"/>
  <c r="AK12" i="1"/>
  <c r="V12" i="1"/>
  <c r="J19" i="1" s="1"/>
  <c r="AF12" i="1"/>
  <c r="J22" i="1" s="1"/>
  <c r="AA12" i="1"/>
  <c r="J15" i="1" s="1"/>
  <c r="B12" i="1"/>
  <c r="J16" i="1" s="1"/>
  <c r="G12" i="1"/>
  <c r="J17" i="1" s="1"/>
  <c r="Q12" i="1"/>
  <c r="J21" i="1" s="1"/>
  <c r="L12" i="1"/>
  <c r="J20" i="1" s="1"/>
  <c r="O3" i="1"/>
  <c r="E9" i="1"/>
  <c r="J9" i="1"/>
  <c r="O9" i="1"/>
  <c r="T9" i="1"/>
  <c r="Y9" i="1"/>
  <c r="AD9" i="1"/>
  <c r="AI9" i="1"/>
  <c r="AN9" i="1"/>
  <c r="E10" i="1"/>
  <c r="J10" i="1"/>
  <c r="O10" i="1"/>
  <c r="T10" i="1"/>
  <c r="Y10" i="1"/>
  <c r="AD10" i="1"/>
  <c r="AI10" i="1"/>
  <c r="AN10" i="1"/>
  <c r="B14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Q14" i="2"/>
  <c r="P14" i="2"/>
  <c r="O14" i="2"/>
  <c r="M14" i="2"/>
  <c r="L14" i="2"/>
  <c r="K14" i="2"/>
  <c r="J14" i="2"/>
  <c r="I14" i="2"/>
  <c r="H14" i="2"/>
  <c r="G14" i="2"/>
  <c r="F14" i="2"/>
  <c r="E14" i="2"/>
  <c r="D14" i="2"/>
  <c r="C14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J3" i="1"/>
  <c r="J5" i="1"/>
  <c r="J6" i="1"/>
  <c r="J7" i="1"/>
  <c r="J8" i="1"/>
  <c r="O4" i="1"/>
  <c r="O5" i="1"/>
  <c r="O8" i="1"/>
  <c r="O6" i="1"/>
  <c r="O7" i="1"/>
  <c r="T3" i="1"/>
  <c r="T4" i="1"/>
  <c r="T5" i="1"/>
  <c r="T6" i="1"/>
  <c r="T7" i="1"/>
  <c r="T8" i="1"/>
  <c r="Y3" i="1"/>
  <c r="Y4" i="1"/>
  <c r="Y5" i="1"/>
  <c r="Y6" i="1"/>
  <c r="Y7" i="1"/>
  <c r="Y8" i="1"/>
  <c r="AD3" i="1"/>
  <c r="AD4" i="1"/>
  <c r="AD5" i="1"/>
  <c r="AD6" i="1"/>
  <c r="AD7" i="1"/>
  <c r="AD8" i="1"/>
  <c r="AI3" i="1"/>
  <c r="AI4" i="1"/>
  <c r="AI7" i="1"/>
  <c r="AI8" i="1"/>
  <c r="AN3" i="1"/>
  <c r="E3" i="1"/>
  <c r="AN4" i="1"/>
  <c r="AN5" i="1"/>
  <c r="AN6" i="1"/>
  <c r="AN7" i="1"/>
  <c r="AN8" i="1"/>
  <c r="E4" i="1"/>
  <c r="E5" i="1"/>
  <c r="E6" i="1"/>
  <c r="E7" i="1"/>
  <c r="E8" i="1"/>
  <c r="G11" i="1" l="1"/>
  <c r="I17" i="1" s="1"/>
  <c r="AA11" i="1"/>
  <c r="AF11" i="1"/>
  <c r="AK11" i="1"/>
  <c r="I22" i="1" s="1"/>
  <c r="V11" i="1"/>
  <c r="I19" i="1" s="1"/>
  <c r="Q11" i="1"/>
  <c r="I15" i="1" s="1"/>
  <c r="L11" i="1"/>
  <c r="B11" i="1"/>
  <c r="I16" i="1" s="1"/>
  <c r="I18" i="1" l="1"/>
  <c r="I21" i="1"/>
  <c r="I20" i="1"/>
  <c r="G20" i="1" s="1"/>
  <c r="G21" i="1" l="1"/>
  <c r="G22" i="1"/>
  <c r="G18" i="1"/>
  <c r="G17" i="1"/>
  <c r="G19" i="1"/>
  <c r="G15" i="1"/>
  <c r="G16" i="1"/>
</calcChain>
</file>

<file path=xl/sharedStrings.xml><?xml version="1.0" encoding="utf-8"?>
<sst xmlns="http://schemas.openxmlformats.org/spreadsheetml/2006/main" count="160" uniqueCount="107">
  <si>
    <t>First Round</t>
  </si>
  <si>
    <t>Second Round</t>
  </si>
  <si>
    <t>Sweet 16</t>
  </si>
  <si>
    <t>Elite 8</t>
  </si>
  <si>
    <t>Final 4</t>
  </si>
  <si>
    <t>Champion</t>
  </si>
  <si>
    <t>Max Points</t>
  </si>
  <si>
    <t>Austin</t>
  </si>
  <si>
    <t>Points per Win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</si>
  <si>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</si>
  <si>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</si>
  <si>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</si>
  <si>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</si>
  <si>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</si>
  <si>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</si>
  <si>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</si>
  <si>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</si>
  <si>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1 Win</t>
  </si>
  <si>
    <t>2 Wins</t>
  </si>
  <si>
    <t>3 Wins</t>
  </si>
  <si>
    <t>4 Wins</t>
  </si>
  <si>
    <t>5 Wins</t>
  </si>
  <si>
    <t>6 Wins</t>
  </si>
  <si>
    <t>Team Total</t>
  </si>
  <si>
    <t>Sd</t>
  </si>
  <si>
    <t>Team</t>
  </si>
  <si>
    <t xml:space="preserve">Wins </t>
  </si>
  <si>
    <t>Points</t>
  </si>
  <si>
    <t>0 Wins</t>
  </si>
  <si>
    <t>Tom</t>
  </si>
  <si>
    <t>Cecil</t>
  </si>
  <si>
    <t>Ty</t>
  </si>
  <si>
    <t xml:space="preserve"> </t>
  </si>
  <si>
    <t>Chris</t>
  </si>
  <si>
    <t>$25 entry, payout $25 per Final 4 team, $100 to the points winner</t>
  </si>
  <si>
    <t>Dean</t>
  </si>
  <si>
    <t xml:space="preserve">Standings  </t>
  </si>
  <si>
    <t>Pts</t>
  </si>
  <si>
    <t>Teams</t>
  </si>
  <si>
    <t>Brad</t>
  </si>
  <si>
    <t>$25 penalty if you score 0 points</t>
  </si>
  <si>
    <t>Brett</t>
  </si>
  <si>
    <t>Florida</t>
  </si>
  <si>
    <t>Duke</t>
  </si>
  <si>
    <t>Auburn</t>
  </si>
  <si>
    <t>Houston</t>
  </si>
  <si>
    <t>St. John's</t>
  </si>
  <si>
    <t>Alabama</t>
  </si>
  <si>
    <t>Michigan State</t>
  </si>
  <si>
    <t>Tennessee</t>
  </si>
  <si>
    <t>Texas Tech</t>
  </si>
  <si>
    <t>Iowa State</t>
  </si>
  <si>
    <t>Wisconsin</t>
  </si>
  <si>
    <t>Ole Miss</t>
  </si>
  <si>
    <t>Arizona</t>
  </si>
  <si>
    <t>Maryland</t>
  </si>
  <si>
    <t>Kentucky</t>
  </si>
  <si>
    <t>Illinois</t>
  </si>
  <si>
    <t>Texas A&amp;M</t>
  </si>
  <si>
    <t>BYU</t>
  </si>
  <si>
    <t>Oregon</t>
  </si>
  <si>
    <t>Clemson</t>
  </si>
  <si>
    <t>Michigan</t>
  </si>
  <si>
    <t>Purdue</t>
  </si>
  <si>
    <t>Memphis</t>
  </si>
  <si>
    <t>Gonzaga</t>
  </si>
  <si>
    <t>Marquette</t>
  </si>
  <si>
    <t>Drake</t>
  </si>
  <si>
    <t>UCLA</t>
  </si>
  <si>
    <t>Kansas</t>
  </si>
  <si>
    <t>Mississippi St</t>
  </si>
  <si>
    <t>Baylor</t>
  </si>
  <si>
    <t>Arkansas</t>
  </si>
  <si>
    <t>Georgia</t>
  </si>
  <si>
    <t>McNeese</t>
  </si>
  <si>
    <t>North Carolina</t>
  </si>
  <si>
    <t>St. Mary's</t>
  </si>
  <si>
    <t>Louisville</t>
  </si>
  <si>
    <t>Creighton</t>
  </si>
  <si>
    <t>Utah State</t>
  </si>
  <si>
    <t>Missouri</t>
  </si>
  <si>
    <t>New Mexico</t>
  </si>
  <si>
    <t>Liberty</t>
  </si>
  <si>
    <t>Uconn</t>
  </si>
  <si>
    <t>Oklahoma</t>
  </si>
  <si>
    <t>Vanderbilt</t>
  </si>
  <si>
    <t>VCU</t>
  </si>
  <si>
    <t>Yale</t>
  </si>
  <si>
    <t>High Point</t>
  </si>
  <si>
    <t>UNCW</t>
  </si>
  <si>
    <t>Lipscomb</t>
  </si>
  <si>
    <t>Colorado State</t>
  </si>
  <si>
    <t>UC San Diego</t>
  </si>
  <si>
    <t>Grand Canyon</t>
  </si>
  <si>
    <t>Akron</t>
  </si>
  <si>
    <t>Omaha</t>
  </si>
  <si>
    <t>Troy</t>
  </si>
  <si>
    <t>Robert Morris</t>
  </si>
  <si>
    <t>Wofford</t>
  </si>
  <si>
    <t>Montana</t>
  </si>
  <si>
    <t>Bryant</t>
  </si>
  <si>
    <t>Alabama St</t>
  </si>
  <si>
    <t>Norfolk State</t>
  </si>
  <si>
    <t>SIUE</t>
  </si>
  <si>
    <t>Mt. St. Mary's</t>
  </si>
  <si>
    <t>X</t>
  </si>
  <si>
    <t>Xavier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</si>
</sst>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45">
    <xf numFmtId="0" fontId="0" fillId="0" borderId="0" xfId="0"/>
    <xf numFmtId="0" fontId="2" fillId="0" borderId="0" xfId="0" applyFont="1"/>
    <xf numFmtId="0" fontId="2" fillId="2" borderId="1" xfId="1" applyFont="1" applyAlignment="1">
      <alignment horizontal="center"/>
    </xf>
    <xf numFmtId="0" fontId="0" fillId="0" borderId="3" xfId="0" applyBorder="1"/>
    <xf numFmtId="0" fontId="0" fillId="3" borderId="0" xfId="0" applyFill="1"/>
    <xf numFmtId="0" fontId="0" fillId="4" borderId="3" xfId="0" applyFill="1" applyBorder="1"/>
    <xf numFmtId="0" fontId="0" fillId="5" borderId="0" xfId="0" applyFill="1"/>
    <xf numFmtId="0" fontId="2" fillId="5" borderId="3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4" borderId="2" xfId="0" applyFont="1" applyFill="1" applyBorder="1"/>
    <xf numFmtId="0" fontId="2" fillId="5" borderId="4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</cellXfs>
  <cellStyles count="2">
    <cellStyle name="Normal" xfId="0" builtinId="0"/>
    <cellStyle name="Note" xfId="1" builtinId="10"/>
  </cellStyles>
  <dxfs count="16"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/>
        <color rgb="FFC00000"/>
      </font>
    </dxf>
    <dxf>
      <font>
        <strike/>
        <color rgb="FFC00000"/>
      </font>
    </dxf>
    <dxf>
      <font>
        <strike/>
        <color rgb="FFC00000"/>
      </font>
    </dxf>
    <dxf>
      <font>
        <strike/>
        <color rgb="FFC00000"/>
      </font>
    </dxf>
    <dxf>
      <font>
        <strike/>
        <color rgb="FFC00000"/>
      </font>
    </dxf>
    <dxf>
      <font>
        <strike/>
        <color rgb="FFC00000"/>
      </font>
    </dxf>
    <dxf>
      <font>
        <strike/>
        <color rgb="FFC00000"/>
      </font>
    </dxf>
    <dxf>
      <font>
        <strike/>
        <color rgb="FFC00000"/>
      </font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11ACB9-D13F-4F35-81B6-E421CF5EB032}" name="Table1" displayName="Table1" ref="G14:J22" totalsRowShown="0" headerRowDxfId="15" dataDxfId="13" headerRowBorderDxfId="14" tableBorderDxfId="12">
  <autoFilter ref="G14:J22" xr:uid="{8A11ACB9-D13F-4F35-81B6-E421CF5EB032}"/>
  <sortState xmlns:xlrd2="http://schemas.microsoft.com/office/spreadsheetml/2017/richdata2" ref="G15:J22">
    <sortCondition ref="G14:G22"/>
  </sortState>
  <tableColumns count="4">
    <tableColumn id="1" xr3:uid="{A4058FDA-37A3-41F2-B729-5EB57172CD6F}" name=" " dataDxfId="11">
      <calculatedColumnFormula>_xlfn.RANK.EQ(I15,$I$15:$I$22,0)</calculatedColumnFormula>
    </tableColumn>
    <tableColumn id="2" xr3:uid="{B315057F-932C-4957-91FF-5E806D8B6A67}" name="Standings  " dataDxfId="10"/>
    <tableColumn id="3" xr3:uid="{651A6C36-12E7-4F43-8CE9-F2E1B2C7572C}" name="Pts" dataDxfId="9">
      <calculatedColumnFormula>HLOOKUP(H15,'Draft Board'!$B$1:$AN$11,11,FALSE)</calculatedColumnFormula>
    </tableColumn>
    <tableColumn id="4" xr3:uid="{5839C0EB-FE37-4711-9A24-DB90ED44D5E5}" name="Teams" dataDxfId="0">
      <calculatedColumnFormula>_xlfn.XLOOKUP(Table1[[#This Row],[Standings  ]],$B$1:$AO$1,$B$12:$AO$12)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DA400-E8CF-49C3-9973-80228417A69C}">
  <sheetPr codeName="Sheet1"/>
  <dimension ref="A1:AO25"/>
  <sheetViews>
    <sheetView showGridLines="0" tabSelected="1" zoomScale="80" zoomScaleNormal="80" workbookViewId="0">
      <selection activeCell="G15" sqref="G15"/>
    </sheetView>
  </sheetViews>
  <sheetFormatPr defaultRowHeight="14.4" x14ac:dyDescent="0.3"/>
  <cols>
    <col min="1" max="1" width="10.33203125" bestFit="1" customWidth="1"/>
    <col min="2" max="2" width="3.77734375" bestFit="1" customWidth="1"/>
    <col min="3" max="3" width="13.88671875" customWidth="1"/>
    <col min="4" max="4" width="5.33203125" bestFit="1" customWidth="1"/>
    <col min="5" max="5" width="5.88671875" bestFit="1" customWidth="1"/>
    <col min="6" max="6" width="2" customWidth="1"/>
    <col min="7" max="7" width="3.77734375" bestFit="1" customWidth="1"/>
    <col min="8" max="8" width="14" customWidth="1"/>
    <col min="9" max="9" width="5.33203125" customWidth="1"/>
    <col min="10" max="10" width="8.109375" bestFit="1" customWidth="1"/>
    <col min="11" max="11" width="2" customWidth="1"/>
    <col min="12" max="12" width="3.77734375" bestFit="1" customWidth="1"/>
    <col min="13" max="13" width="13.88671875" customWidth="1"/>
    <col min="14" max="14" width="5.33203125" bestFit="1" customWidth="1"/>
    <col min="15" max="15" width="5.88671875" bestFit="1" customWidth="1"/>
    <col min="16" max="16" width="2" customWidth="1"/>
    <col min="17" max="17" width="3.77734375" bestFit="1" customWidth="1"/>
    <col min="18" max="18" width="13.88671875" customWidth="1"/>
    <col min="19" max="19" width="5.33203125" bestFit="1" customWidth="1"/>
    <col min="20" max="20" width="5.88671875" bestFit="1" customWidth="1"/>
    <col min="21" max="21" width="2" customWidth="1"/>
    <col min="22" max="22" width="3.77734375" bestFit="1" customWidth="1"/>
    <col min="23" max="23" width="13.88671875" customWidth="1"/>
    <col min="24" max="24" width="5.33203125" bestFit="1" customWidth="1"/>
    <col min="25" max="25" width="5.88671875" bestFit="1" customWidth="1"/>
    <col min="26" max="26" width="2" customWidth="1"/>
    <col min="27" max="27" width="3.77734375" bestFit="1" customWidth="1"/>
    <col min="28" max="28" width="13.88671875" customWidth="1"/>
    <col min="29" max="29" width="5.33203125" customWidth="1"/>
    <col min="30" max="30" width="5.88671875" customWidth="1"/>
    <col min="31" max="31" width="2" customWidth="1"/>
    <col min="32" max="32" width="3.77734375" bestFit="1" customWidth="1"/>
    <col min="33" max="33" width="13.88671875" customWidth="1"/>
    <col min="34" max="34" width="5.33203125" customWidth="1"/>
    <col min="35" max="35" width="5.88671875" customWidth="1"/>
    <col min="36" max="36" width="2" customWidth="1"/>
    <col min="37" max="37" width="3.77734375" bestFit="1" customWidth="1"/>
    <col min="38" max="38" width="13.88671875" customWidth="1"/>
    <col min="39" max="39" width="5.33203125" customWidth="1"/>
    <col min="40" max="40" width="5.88671875" customWidth="1"/>
    <col min="41" max="41" width="2" customWidth="1"/>
  </cols>
  <sheetData>
    <row r="1" spans="1:41" ht="15" thickBot="1" x14ac:dyDescent="0.35">
      <c r="A1" s="4"/>
      <c r="B1" s="39" t="s">
        <v>41</v>
      </c>
      <c r="C1" s="40"/>
      <c r="D1" s="40"/>
      <c r="E1" s="40"/>
      <c r="F1" s="41"/>
      <c r="G1" s="39" t="s">
        <v>31</v>
      </c>
      <c r="H1" s="40"/>
      <c r="I1" s="40"/>
      <c r="J1" s="40"/>
      <c r="K1" s="41"/>
      <c r="L1" s="39" t="s">
        <v>7</v>
      </c>
      <c r="M1" s="40"/>
      <c r="N1" s="40"/>
      <c r="O1" s="40"/>
      <c r="P1" s="41"/>
      <c r="Q1" s="39" t="s">
        <v>39</v>
      </c>
      <c r="R1" s="40"/>
      <c r="S1" s="40"/>
      <c r="T1" s="40"/>
      <c r="U1" s="41"/>
      <c r="V1" s="39" t="s">
        <v>30</v>
      </c>
      <c r="W1" s="40"/>
      <c r="X1" s="40"/>
      <c r="Y1" s="40"/>
      <c r="Z1" s="41"/>
      <c r="AA1" s="39" t="s">
        <v>29</v>
      </c>
      <c r="AB1" s="40"/>
      <c r="AC1" s="40"/>
      <c r="AD1" s="40"/>
      <c r="AE1" s="41"/>
      <c r="AF1" s="39" t="s">
        <v>33</v>
      </c>
      <c r="AG1" s="40"/>
      <c r="AH1" s="40"/>
      <c r="AI1" s="40"/>
      <c r="AJ1" s="41"/>
      <c r="AK1" s="39" t="s">
        <v>35</v>
      </c>
      <c r="AL1" s="40"/>
      <c r="AM1" s="40"/>
      <c r="AN1" s="40"/>
      <c r="AO1" s="41"/>
    </row>
    <row r="2" spans="1:41" ht="15" thickBot="1" x14ac:dyDescent="0.35">
      <c r="A2" s="6"/>
      <c r="B2" s="7" t="s">
        <v>24</v>
      </c>
      <c r="C2" s="8" t="s">
        <v>25</v>
      </c>
      <c r="D2" s="8" t="s">
        <v>26</v>
      </c>
      <c r="E2" s="8" t="s">
        <v>27</v>
      </c>
      <c r="F2" s="8"/>
      <c r="G2" s="7" t="s">
        <v>24</v>
      </c>
      <c r="H2" s="8" t="s">
        <v>25</v>
      </c>
      <c r="I2" s="8" t="s">
        <v>26</v>
      </c>
      <c r="J2" s="8" t="s">
        <v>27</v>
      </c>
      <c r="K2" s="8"/>
      <c r="L2" s="7" t="s">
        <v>24</v>
      </c>
      <c r="M2" s="8" t="s">
        <v>25</v>
      </c>
      <c r="N2" s="8" t="s">
        <v>26</v>
      </c>
      <c r="O2" s="8" t="s">
        <v>27</v>
      </c>
      <c r="P2" s="8"/>
      <c r="Q2" s="7" t="s">
        <v>24</v>
      </c>
      <c r="R2" s="8" t="s">
        <v>25</v>
      </c>
      <c r="S2" s="8" t="s">
        <v>26</v>
      </c>
      <c r="T2" s="8" t="s">
        <v>27</v>
      </c>
      <c r="U2" s="8"/>
      <c r="V2" s="7" t="s">
        <v>24</v>
      </c>
      <c r="W2" s="8" t="s">
        <v>25</v>
      </c>
      <c r="X2" s="8" t="s">
        <v>26</v>
      </c>
      <c r="Y2" s="8" t="s">
        <v>27</v>
      </c>
      <c r="Z2" s="8"/>
      <c r="AA2" s="7" t="s">
        <v>24</v>
      </c>
      <c r="AB2" s="8" t="s">
        <v>25</v>
      </c>
      <c r="AC2" s="8" t="s">
        <v>26</v>
      </c>
      <c r="AD2" s="8" t="s">
        <v>27</v>
      </c>
      <c r="AE2" s="8"/>
      <c r="AF2" s="7" t="s">
        <v>24</v>
      </c>
      <c r="AG2" s="8" t="s">
        <v>25</v>
      </c>
      <c r="AH2" s="8" t="s">
        <v>26</v>
      </c>
      <c r="AI2" s="8" t="s">
        <v>27</v>
      </c>
      <c r="AJ2" s="8"/>
      <c r="AK2" s="7" t="s">
        <v>24</v>
      </c>
      <c r="AL2" s="8" t="s">
        <v>25</v>
      </c>
      <c r="AM2" s="8" t="s">
        <v>26</v>
      </c>
      <c r="AN2" s="8" t="s">
        <v>27</v>
      </c>
      <c r="AO2" s="10"/>
    </row>
    <row r="3" spans="1:41" ht="15" thickBot="1" x14ac:dyDescent="0.35">
      <c r="A3" s="5" t="s">
        <v>9</v>
      </c>
      <c r="B3" s="12">
        <v>1</v>
      </c>
      <c r="C3" s="13" t="s">
        <v>42</v>
      </c>
      <c r="D3" s="13"/>
      <c r="E3" s="29">
        <f>IFERROR(HLOOKUP(B3,'Scoring Key'!$A$3:$Q$17,'Draft Board'!D3+9,FALSE),"")</f>
        <v>0</v>
      </c>
      <c r="F3" s="14"/>
      <c r="G3" s="12">
        <v>1</v>
      </c>
      <c r="H3" s="13" t="s">
        <v>43</v>
      </c>
      <c r="I3" s="13"/>
      <c r="J3" s="29">
        <f>IFERROR(HLOOKUP(G3,'Scoring Key'!$A$3:$Q$17,'Draft Board'!I3+9,FALSE),"")</f>
        <v>0</v>
      </c>
      <c r="K3" s="14"/>
      <c r="L3" s="12">
        <v>1</v>
      </c>
      <c r="M3" s="13" t="s">
        <v>44</v>
      </c>
      <c r="N3" s="13">
        <v>1</v>
      </c>
      <c r="O3" s="29">
        <f>IFERROR(HLOOKUP(L3,'Scoring Key'!$A$3:$Q$17,'Draft Board'!N3+9,FALSE),"")</f>
        <v>0</v>
      </c>
      <c r="P3" s="14"/>
      <c r="Q3" s="12">
        <v>1</v>
      </c>
      <c r="R3" s="13" t="s">
        <v>45</v>
      </c>
      <c r="S3" s="13">
        <v>1</v>
      </c>
      <c r="T3" s="29">
        <f>IFERROR(HLOOKUP(Q3,'Scoring Key'!$A$3:$Q$17,'Draft Board'!S3+9,FALSE),"")</f>
        <v>0</v>
      </c>
      <c r="U3" s="14"/>
      <c r="V3" s="12">
        <v>2</v>
      </c>
      <c r="W3" s="13" t="s">
        <v>46</v>
      </c>
      <c r="X3" s="13">
        <v>1</v>
      </c>
      <c r="Y3" s="29">
        <f>IFERROR(HLOOKUP(V3,'Scoring Key'!$A$3:$Q$17,'Draft Board'!X3+9,FALSE),"")</f>
        <v>0</v>
      </c>
      <c r="Z3" s="14"/>
      <c r="AA3" s="12">
        <v>2</v>
      </c>
      <c r="AB3" s="13" t="s">
        <v>47</v>
      </c>
      <c r="AC3" s="13"/>
      <c r="AD3" s="29">
        <f>IFERROR(HLOOKUP(AA3,'Scoring Key'!$A$3:$Q$17,'Draft Board'!AC3+9,FALSE),"")</f>
        <v>0</v>
      </c>
      <c r="AE3" s="14"/>
      <c r="AF3" s="12">
        <v>2</v>
      </c>
      <c r="AG3" s="13" t="s">
        <v>48</v>
      </c>
      <c r="AH3" s="13"/>
      <c r="AI3" s="29">
        <f>IFERROR(HLOOKUP(AF3,'Scoring Key'!$A$3:$Q$17,'Draft Board'!AH3+9,FALSE),"")</f>
        <v>0</v>
      </c>
      <c r="AJ3" s="14"/>
      <c r="AK3" s="12">
        <v>2</v>
      </c>
      <c r="AL3" s="13" t="s">
        <v>49</v>
      </c>
      <c r="AM3" s="13">
        <v>1</v>
      </c>
      <c r="AN3" s="29">
        <f>IFERROR(HLOOKUP(AK3,'Scoring Key'!$A$3:$Q$17,'Draft Board'!AM3+9,FALSE),"")</f>
        <v>0</v>
      </c>
      <c r="AO3" s="15"/>
    </row>
    <row r="4" spans="1:41" ht="15" thickBot="1" x14ac:dyDescent="0.35">
      <c r="A4" s="3" t="s">
        <v>10</v>
      </c>
      <c r="B4" s="16">
        <v>6</v>
      </c>
      <c r="C4" s="17" t="s">
        <v>57</v>
      </c>
      <c r="D4" s="17"/>
      <c r="E4" s="30">
        <f>IFERROR(HLOOKUP(B4,'Scoring Key'!$A$3:$Q$17,'Draft Board'!D4+9,FALSE),"")</f>
        <v>0</v>
      </c>
      <c r="F4" s="18"/>
      <c r="G4" s="16">
        <v>3</v>
      </c>
      <c r="H4" s="17" t="s">
        <v>56</v>
      </c>
      <c r="I4" s="17"/>
      <c r="J4" s="30">
        <f>IFERROR(HLOOKUP(G4,'Scoring Key'!$A$3:$Q$17,'Draft Board'!I4+9,FALSE),"")</f>
        <v>0</v>
      </c>
      <c r="K4" s="18"/>
      <c r="L4" s="16">
        <v>4</v>
      </c>
      <c r="M4" s="17" t="s">
        <v>55</v>
      </c>
      <c r="N4" s="17"/>
      <c r="O4" s="30">
        <f>IFERROR(HLOOKUP(L4,'Scoring Key'!$A$3:$Q$17,'Draft Board'!N4+9,FALSE),"")</f>
        <v>0</v>
      </c>
      <c r="P4" s="18"/>
      <c r="Q4" s="16">
        <v>4</v>
      </c>
      <c r="R4" s="17" t="s">
        <v>54</v>
      </c>
      <c r="S4" s="17"/>
      <c r="T4" s="30">
        <f>IFERROR(HLOOKUP(Q4,'Scoring Key'!$A$3:$Q$17,'Draft Board'!S4+9,FALSE),"")</f>
        <v>0</v>
      </c>
      <c r="U4" s="18"/>
      <c r="V4" s="16">
        <v>6</v>
      </c>
      <c r="W4" s="17" t="s">
        <v>53</v>
      </c>
      <c r="X4" s="17"/>
      <c r="Y4" s="30">
        <f>IFERROR(HLOOKUP(V4,'Scoring Key'!$A$3:$Q$17,'Draft Board'!X4+9,FALSE),"")</f>
        <v>0</v>
      </c>
      <c r="Z4" s="18"/>
      <c r="AA4" s="16">
        <v>3</v>
      </c>
      <c r="AB4" s="17" t="s">
        <v>52</v>
      </c>
      <c r="AC4" s="17">
        <v>1</v>
      </c>
      <c r="AD4" s="30">
        <f>IFERROR(HLOOKUP(AA4,'Scoring Key'!$A$3:$Q$17,'Draft Board'!AC4+9,FALSE),"")</f>
        <v>1</v>
      </c>
      <c r="AE4" s="18"/>
      <c r="AF4" s="16">
        <v>3</v>
      </c>
      <c r="AG4" s="17" t="s">
        <v>51</v>
      </c>
      <c r="AH4" s="17"/>
      <c r="AI4" s="30">
        <f>IFERROR(HLOOKUP(AF4,'Scoring Key'!$A$3:$Q$17,'Draft Board'!AH4+9,FALSE),"")</f>
        <v>0</v>
      </c>
      <c r="AJ4" s="18"/>
      <c r="AK4" s="16">
        <v>3</v>
      </c>
      <c r="AL4" s="17" t="s">
        <v>50</v>
      </c>
      <c r="AM4" s="17">
        <v>1</v>
      </c>
      <c r="AN4" s="30">
        <f>IFERROR(HLOOKUP(AK4,'Scoring Key'!$A$3:$Q$17,'Draft Board'!AM4+9,FALSE),"")</f>
        <v>1</v>
      </c>
      <c r="AO4" s="19"/>
    </row>
    <row r="5" spans="1:41" ht="15" thickBot="1" x14ac:dyDescent="0.35">
      <c r="A5" s="5" t="s">
        <v>11</v>
      </c>
      <c r="B5" s="12">
        <v>6</v>
      </c>
      <c r="C5" s="13" t="s">
        <v>59</v>
      </c>
      <c r="D5" s="13">
        <v>1</v>
      </c>
      <c r="E5" s="29">
        <f>IFERROR(HLOOKUP(B5,'Scoring Key'!$A$3:$Q$17,'Draft Board'!D5+9,FALSE),"")</f>
        <v>3</v>
      </c>
      <c r="F5" s="14"/>
      <c r="G5" s="12">
        <v>4</v>
      </c>
      <c r="H5" s="13" t="s">
        <v>58</v>
      </c>
      <c r="I5" s="13">
        <v>1</v>
      </c>
      <c r="J5" s="29">
        <f>IFERROR(HLOOKUP(G5,'Scoring Key'!$A$3:$Q$17,'Draft Board'!I5+9,FALSE),"")</f>
        <v>1</v>
      </c>
      <c r="K5" s="14"/>
      <c r="L5" s="12">
        <v>5</v>
      </c>
      <c r="M5" s="13" t="s">
        <v>60</v>
      </c>
      <c r="N5" s="13"/>
      <c r="O5" s="29">
        <f>IFERROR(HLOOKUP(L5,'Scoring Key'!$A$3:$Q$17,'Draft Board'!N5+9,FALSE),"")</f>
        <v>0</v>
      </c>
      <c r="P5" s="14"/>
      <c r="Q5" s="12">
        <v>5</v>
      </c>
      <c r="R5" s="13" t="s">
        <v>61</v>
      </c>
      <c r="S5" s="13">
        <v>0</v>
      </c>
      <c r="T5" s="29">
        <f>IFERROR(HLOOKUP(Q5,'Scoring Key'!$A$3:$Q$17,'Draft Board'!S5+9,FALSE),"")</f>
        <v>0</v>
      </c>
      <c r="U5" s="14" t="s">
        <v>105</v>
      </c>
      <c r="V5" s="12">
        <v>5</v>
      </c>
      <c r="W5" s="13" t="s">
        <v>62</v>
      </c>
      <c r="X5" s="13">
        <v>1</v>
      </c>
      <c r="Y5" s="29">
        <f>IFERROR(HLOOKUP(V5,'Scoring Key'!$A$3:$Q$17,'Draft Board'!X5+9,FALSE),"")</f>
        <v>1</v>
      </c>
      <c r="Z5" s="14"/>
      <c r="AA5" s="12">
        <v>4</v>
      </c>
      <c r="AB5" s="13" t="s">
        <v>63</v>
      </c>
      <c r="AC5" s="13">
        <v>1</v>
      </c>
      <c r="AD5" s="29">
        <f>IFERROR(HLOOKUP(AA5,'Scoring Key'!$A$3:$Q$17,'Draft Board'!AC5+9,FALSE),"")</f>
        <v>1</v>
      </c>
      <c r="AE5" s="14"/>
      <c r="AF5" s="12">
        <v>5</v>
      </c>
      <c r="AG5" s="13" t="s">
        <v>64</v>
      </c>
      <c r="AH5" s="13"/>
      <c r="AI5" s="29">
        <f>IFERROR(HLOOKUP(AF5,'Scoring Key'!$A$3:$Q$17,'Draft Board'!AH5+9,FALSE),"")</f>
        <v>0</v>
      </c>
      <c r="AJ5" s="14"/>
      <c r="AK5" s="12">
        <v>8</v>
      </c>
      <c r="AL5" s="13" t="s">
        <v>65</v>
      </c>
      <c r="AM5" s="13">
        <v>1</v>
      </c>
      <c r="AN5" s="29">
        <f>IFERROR(HLOOKUP(AK5,'Scoring Key'!$A$3:$Q$17,'Draft Board'!AM5+9,FALSE),"")</f>
        <v>4</v>
      </c>
      <c r="AO5" s="15"/>
    </row>
    <row r="6" spans="1:41" ht="15" thickBot="1" x14ac:dyDescent="0.35">
      <c r="A6" s="3" t="s">
        <v>12</v>
      </c>
      <c r="B6" s="16">
        <v>10</v>
      </c>
      <c r="C6" s="17" t="s">
        <v>72</v>
      </c>
      <c r="D6" s="17">
        <v>1</v>
      </c>
      <c r="E6" s="30">
        <f>IFERROR(HLOOKUP(B6,'Scoring Key'!$A$3:$Q$17,'Draft Board'!D6+9,FALSE),"")</f>
        <v>5</v>
      </c>
      <c r="F6" s="18"/>
      <c r="G6" s="16">
        <v>9</v>
      </c>
      <c r="H6" s="17" t="s">
        <v>71</v>
      </c>
      <c r="I6" s="17"/>
      <c r="J6" s="30">
        <f>IFERROR(HLOOKUP(G6,'Scoring Key'!$A$3:$Q$17,'Draft Board'!I6+9,FALSE),"")</f>
        <v>0</v>
      </c>
      <c r="K6" s="18"/>
      <c r="L6" s="16">
        <v>8</v>
      </c>
      <c r="M6" s="17" t="s">
        <v>70</v>
      </c>
      <c r="N6" s="17"/>
      <c r="O6" s="30">
        <f>IFERROR(HLOOKUP(L6,'Scoring Key'!$A$3:$Q$17,'Draft Board'!N6+9,FALSE),"")</f>
        <v>0</v>
      </c>
      <c r="P6" s="18"/>
      <c r="Q6" s="16">
        <v>7</v>
      </c>
      <c r="R6" s="17" t="s">
        <v>69</v>
      </c>
      <c r="S6" s="17">
        <v>0</v>
      </c>
      <c r="T6" s="30">
        <f>IFERROR(HLOOKUP(Q6,'Scoring Key'!$A$3:$Q$17,'Draft Board'!S6+9,FALSE),"")</f>
        <v>0</v>
      </c>
      <c r="U6" s="18" t="s">
        <v>105</v>
      </c>
      <c r="V6" s="16">
        <v>7</v>
      </c>
      <c r="W6" s="17" t="s">
        <v>68</v>
      </c>
      <c r="X6" s="17">
        <v>1</v>
      </c>
      <c r="Y6" s="30">
        <f>IFERROR(HLOOKUP(V6,'Scoring Key'!$A$3:$Q$17,'Draft Board'!X6+9,FALSE),"")</f>
        <v>3</v>
      </c>
      <c r="Z6" s="18"/>
      <c r="AA6" s="16">
        <v>11</v>
      </c>
      <c r="AB6" s="17" t="s">
        <v>67</v>
      </c>
      <c r="AC6" s="17">
        <v>1</v>
      </c>
      <c r="AD6" s="30">
        <f>IFERROR(HLOOKUP(AA6,'Scoring Key'!$A$3:$Q$17,'Draft Board'!AC6+9,FALSE),"")</f>
        <v>5</v>
      </c>
      <c r="AE6" s="18"/>
      <c r="AF6" s="16">
        <v>11</v>
      </c>
      <c r="AG6" s="17" t="s">
        <v>106</v>
      </c>
      <c r="AH6" s="17"/>
      <c r="AI6" s="30">
        <f>IFERROR(HLOOKUP(AF6,'Scoring Key'!$A$3:$Q$17,'Draft Board'!AH6+9,FALSE),"")</f>
        <v>0</v>
      </c>
      <c r="AJ6" s="18"/>
      <c r="AK6" s="16">
        <v>7</v>
      </c>
      <c r="AL6" s="17" t="s">
        <v>66</v>
      </c>
      <c r="AM6" s="17"/>
      <c r="AN6" s="30">
        <f>IFERROR(HLOOKUP(AK6,'Scoring Key'!$A$3:$Q$17,'Draft Board'!AM6+9,FALSE),"")</f>
        <v>0</v>
      </c>
      <c r="AO6" s="19"/>
    </row>
    <row r="7" spans="1:41" ht="15" thickBot="1" x14ac:dyDescent="0.35">
      <c r="A7" s="5" t="s">
        <v>13</v>
      </c>
      <c r="B7" s="12">
        <v>9</v>
      </c>
      <c r="C7" s="13" t="s">
        <v>73</v>
      </c>
      <c r="D7" s="13">
        <v>0</v>
      </c>
      <c r="E7" s="29">
        <f>IFERROR(HLOOKUP(B7,'Scoring Key'!$A$3:$Q$17,'Draft Board'!D7+9,FALSE),"")</f>
        <v>0</v>
      </c>
      <c r="F7" s="14" t="s">
        <v>105</v>
      </c>
      <c r="G7" s="12">
        <v>12</v>
      </c>
      <c r="H7" s="13" t="s">
        <v>74</v>
      </c>
      <c r="I7" s="13">
        <v>1</v>
      </c>
      <c r="J7" s="29">
        <f>IFERROR(HLOOKUP(G7,'Scoring Key'!$A$3:$Q$17,'Draft Board'!I7+9,FALSE),"")</f>
        <v>6</v>
      </c>
      <c r="K7" s="14"/>
      <c r="L7" s="12">
        <v>11</v>
      </c>
      <c r="M7" s="13" t="s">
        <v>75</v>
      </c>
      <c r="N7" s="13"/>
      <c r="O7" s="29">
        <f>IFERROR(HLOOKUP(L7,'Scoring Key'!$A$3:$Q$17,'Draft Board'!N7+9,FALSE),"")</f>
        <v>0</v>
      </c>
      <c r="P7" s="14"/>
      <c r="Q7" s="12">
        <v>7</v>
      </c>
      <c r="R7" s="13" t="s">
        <v>76</v>
      </c>
      <c r="S7" s="13"/>
      <c r="T7" s="29">
        <f>IFERROR(HLOOKUP(Q7,'Scoring Key'!$A$3:$Q$17,'Draft Board'!S7+9,FALSE),"")</f>
        <v>0</v>
      </c>
      <c r="U7" s="14"/>
      <c r="V7" s="12">
        <v>8</v>
      </c>
      <c r="W7" s="13" t="s">
        <v>77</v>
      </c>
      <c r="X7" s="13">
        <v>0</v>
      </c>
      <c r="Y7" s="29">
        <f>IFERROR(HLOOKUP(V7,'Scoring Key'!$A$3:$Q$17,'Draft Board'!X7+9,FALSE),"")</f>
        <v>0</v>
      </c>
      <c r="Z7" s="14" t="s">
        <v>105</v>
      </c>
      <c r="AA7" s="12">
        <v>9</v>
      </c>
      <c r="AB7" s="13" t="s">
        <v>78</v>
      </c>
      <c r="AC7" s="13">
        <v>1</v>
      </c>
      <c r="AD7" s="29">
        <f>IFERROR(HLOOKUP(AA7,'Scoring Key'!$A$3:$Q$17,'Draft Board'!AC7+9,FALSE),"")</f>
        <v>4</v>
      </c>
      <c r="AE7" s="14"/>
      <c r="AF7" s="12">
        <v>10</v>
      </c>
      <c r="AG7" s="13" t="s">
        <v>79</v>
      </c>
      <c r="AH7" s="13">
        <v>0</v>
      </c>
      <c r="AI7" s="29">
        <f>IFERROR(HLOOKUP(AF7,'Scoring Key'!$A$3:$Q$17,'Draft Board'!AH7+9,FALSE),"")</f>
        <v>0</v>
      </c>
      <c r="AJ7" s="14" t="s">
        <v>105</v>
      </c>
      <c r="AK7" s="12">
        <v>6</v>
      </c>
      <c r="AL7" s="13" t="s">
        <v>80</v>
      </c>
      <c r="AM7" s="13">
        <v>0</v>
      </c>
      <c r="AN7" s="29">
        <f>IFERROR(HLOOKUP(AK7,'Scoring Key'!$A$3:$Q$17,'Draft Board'!AM7+9,FALSE),"")</f>
        <v>0</v>
      </c>
      <c r="AO7" s="15" t="s">
        <v>105</v>
      </c>
    </row>
    <row r="8" spans="1:41" ht="15" thickBot="1" x14ac:dyDescent="0.35">
      <c r="A8" s="3" t="s">
        <v>14</v>
      </c>
      <c r="B8" s="16">
        <v>13</v>
      </c>
      <c r="C8" s="17" t="s">
        <v>88</v>
      </c>
      <c r="D8" s="17">
        <v>0</v>
      </c>
      <c r="E8" s="30">
        <f>IFERROR(HLOOKUP(B8,'Scoring Key'!$A$3:$Q$17,'Draft Board'!D8+9,FALSE),"")</f>
        <v>0</v>
      </c>
      <c r="F8" s="18" t="s">
        <v>105</v>
      </c>
      <c r="G8" s="16">
        <v>13</v>
      </c>
      <c r="H8" s="17" t="s">
        <v>87</v>
      </c>
      <c r="I8" s="17">
        <v>0</v>
      </c>
      <c r="J8" s="30">
        <f>IFERROR(HLOOKUP(G8,'Scoring Key'!$A$3:$Q$17,'Draft Board'!I8+9,FALSE),"")</f>
        <v>0</v>
      </c>
      <c r="K8" s="18" t="s">
        <v>105</v>
      </c>
      <c r="L8" s="16">
        <v>11</v>
      </c>
      <c r="M8" s="17" t="s">
        <v>86</v>
      </c>
      <c r="N8" s="17">
        <v>0</v>
      </c>
      <c r="O8" s="30">
        <f>IFERROR(HLOOKUP(L8,'Scoring Key'!$A$3:$Q$17,'Draft Board'!N8+9,FALSE),"")</f>
        <v>0</v>
      </c>
      <c r="P8" s="18" t="s">
        <v>105</v>
      </c>
      <c r="Q8" s="16">
        <v>10</v>
      </c>
      <c r="R8" s="17" t="s">
        <v>85</v>
      </c>
      <c r="S8" s="17"/>
      <c r="T8" s="30">
        <f>IFERROR(HLOOKUP(Q8,'Scoring Key'!$A$3:$Q$17,'Draft Board'!S8+9,FALSE),"")</f>
        <v>0</v>
      </c>
      <c r="U8" s="18"/>
      <c r="V8" s="16">
        <v>9</v>
      </c>
      <c r="W8" s="17" t="s">
        <v>84</v>
      </c>
      <c r="X8" s="17"/>
      <c r="Y8" s="30">
        <f>IFERROR(HLOOKUP(V8,'Scoring Key'!$A$3:$Q$17,'Draft Board'!X8+9,FALSE),"")</f>
        <v>0</v>
      </c>
      <c r="Z8" s="18"/>
      <c r="AA8" s="16">
        <v>8</v>
      </c>
      <c r="AB8" s="17" t="s">
        <v>83</v>
      </c>
      <c r="AC8" s="17"/>
      <c r="AD8" s="30">
        <f>IFERROR(HLOOKUP(AA8,'Scoring Key'!$A$3:$Q$17,'Draft Board'!AC8+9,FALSE),"")</f>
        <v>0</v>
      </c>
      <c r="AE8" s="18"/>
      <c r="AF8" s="16">
        <v>12</v>
      </c>
      <c r="AG8" s="17" t="s">
        <v>82</v>
      </c>
      <c r="AH8" s="17"/>
      <c r="AI8" s="30">
        <f>IFERROR(HLOOKUP(AF8,'Scoring Key'!$A$3:$Q$17,'Draft Board'!AH8+9,FALSE),"")</f>
        <v>0</v>
      </c>
      <c r="AJ8" s="18"/>
      <c r="AK8" s="16">
        <v>10</v>
      </c>
      <c r="AL8" s="17" t="s">
        <v>81</v>
      </c>
      <c r="AM8" s="17"/>
      <c r="AN8" s="30">
        <f>IFERROR(HLOOKUP(AK8,'Scoring Key'!$A$3:$Q$17,'Draft Board'!AM8+9,FALSE),"")</f>
        <v>0</v>
      </c>
      <c r="AO8" s="19"/>
    </row>
    <row r="9" spans="1:41" ht="15" thickBot="1" x14ac:dyDescent="0.35">
      <c r="A9" s="5" t="s">
        <v>15</v>
      </c>
      <c r="B9" s="22">
        <v>14</v>
      </c>
      <c r="C9" s="23" t="s">
        <v>89</v>
      </c>
      <c r="D9" s="23">
        <v>0</v>
      </c>
      <c r="E9" s="31">
        <f>IFERROR(HLOOKUP(B9,'Scoring Key'!$A$3:$Q$17,'Draft Board'!D9+9,FALSE),"")</f>
        <v>0</v>
      </c>
      <c r="F9" s="24" t="s">
        <v>105</v>
      </c>
      <c r="G9" s="22">
        <v>14</v>
      </c>
      <c r="H9" s="23" t="s">
        <v>90</v>
      </c>
      <c r="I9" s="23"/>
      <c r="J9" s="31">
        <f>IFERROR(HLOOKUP(G9,'Scoring Key'!$A$3:$Q$17,'Draft Board'!I9+9,FALSE),"")</f>
        <v>0</v>
      </c>
      <c r="K9" s="24"/>
      <c r="L9" s="22">
        <v>12</v>
      </c>
      <c r="M9" s="23" t="s">
        <v>91</v>
      </c>
      <c r="N9" s="23"/>
      <c r="O9" s="31">
        <f>IFERROR(HLOOKUP(L9,'Scoring Key'!$A$3:$Q$17,'Draft Board'!N9+9,FALSE),"")</f>
        <v>0</v>
      </c>
      <c r="P9" s="24"/>
      <c r="Q9" s="22">
        <v>12</v>
      </c>
      <c r="R9" s="23" t="s">
        <v>92</v>
      </c>
      <c r="S9" s="23">
        <v>0</v>
      </c>
      <c r="T9" s="31">
        <f>IFERROR(HLOOKUP(Q9,'Scoring Key'!$A$3:$Q$17,'Draft Board'!S9+9,FALSE),"")</f>
        <v>0</v>
      </c>
      <c r="U9" s="24" t="s">
        <v>105</v>
      </c>
      <c r="V9" s="22">
        <v>13</v>
      </c>
      <c r="W9" s="23" t="s">
        <v>93</v>
      </c>
      <c r="X9" s="23"/>
      <c r="Y9" s="31">
        <f>IFERROR(HLOOKUP(V9,'Scoring Key'!$A$3:$Q$17,'Draft Board'!X9+9,FALSE),"")</f>
        <v>0</v>
      </c>
      <c r="Z9" s="24"/>
      <c r="AA9" s="22">
        <v>13</v>
      </c>
      <c r="AB9" s="23" t="s">
        <v>94</v>
      </c>
      <c r="AC9" s="23"/>
      <c r="AD9" s="31">
        <f>IFERROR(HLOOKUP(AA9,'Scoring Key'!$A$3:$Q$17,'Draft Board'!AC9+9,FALSE),"")</f>
        <v>0</v>
      </c>
      <c r="AE9" s="24"/>
      <c r="AF9" s="22">
        <v>15</v>
      </c>
      <c r="AG9" s="23" t="s">
        <v>95</v>
      </c>
      <c r="AH9" s="23">
        <v>0</v>
      </c>
      <c r="AI9" s="31">
        <f>IFERROR(HLOOKUP(AF9,'Scoring Key'!$A$3:$Q$17,'Draft Board'!AH9+9,FALSE),"")</f>
        <v>0</v>
      </c>
      <c r="AJ9" s="24" t="s">
        <v>105</v>
      </c>
      <c r="AK9" s="22">
        <v>14</v>
      </c>
      <c r="AL9" s="23" t="s">
        <v>96</v>
      </c>
      <c r="AM9" s="23"/>
      <c r="AN9" s="31">
        <f>IFERROR(HLOOKUP(AK9,'Scoring Key'!$A$3:$Q$17,'Draft Board'!AM9+9,FALSE),"")</f>
        <v>0</v>
      </c>
      <c r="AO9" s="34"/>
    </row>
    <row r="10" spans="1:41" ht="15" thickBot="1" x14ac:dyDescent="0.35">
      <c r="A10" s="3" t="s">
        <v>16</v>
      </c>
      <c r="B10" s="25">
        <v>16</v>
      </c>
      <c r="C10" s="26" t="s">
        <v>104</v>
      </c>
      <c r="D10" s="26"/>
      <c r="E10" s="32">
        <f>IFERROR(HLOOKUP(B10,'Scoring Key'!$A$3:$Q$17,'Draft Board'!D10+9,FALSE),"")</f>
        <v>0</v>
      </c>
      <c r="F10" s="27"/>
      <c r="G10" s="25">
        <v>16</v>
      </c>
      <c r="H10" s="26" t="s">
        <v>103</v>
      </c>
      <c r="I10" s="26">
        <v>0</v>
      </c>
      <c r="J10" s="32">
        <f>IFERROR(HLOOKUP(G10,'Scoring Key'!$A$3:$Q$17,'Draft Board'!I10+9,FALSE),"")</f>
        <v>0</v>
      </c>
      <c r="K10" s="27" t="s">
        <v>105</v>
      </c>
      <c r="L10" s="25">
        <v>16</v>
      </c>
      <c r="M10" s="26" t="s">
        <v>102</v>
      </c>
      <c r="N10" s="26"/>
      <c r="O10" s="32">
        <f>IFERROR(HLOOKUP(L10,'Scoring Key'!$A$3:$Q$17,'Draft Board'!N10+9,FALSE),"")</f>
        <v>0</v>
      </c>
      <c r="P10" s="27"/>
      <c r="Q10" s="25">
        <v>16</v>
      </c>
      <c r="R10" s="26" t="s">
        <v>101</v>
      </c>
      <c r="S10" s="26">
        <v>0</v>
      </c>
      <c r="T10" s="32">
        <f>IFERROR(HLOOKUP(Q10,'Scoring Key'!$A$3:$Q$17,'Draft Board'!S10+9,FALSE),"")</f>
        <v>0</v>
      </c>
      <c r="U10" s="27" t="s">
        <v>105</v>
      </c>
      <c r="V10" s="25">
        <v>15</v>
      </c>
      <c r="W10" s="26" t="s">
        <v>100</v>
      </c>
      <c r="X10" s="26"/>
      <c r="Y10" s="32">
        <f>IFERROR(HLOOKUP(V10,'Scoring Key'!$A$3:$Q$17,'Draft Board'!X10+9,FALSE),"")</f>
        <v>0</v>
      </c>
      <c r="Z10" s="27"/>
      <c r="AA10" s="25">
        <v>14</v>
      </c>
      <c r="AB10" s="26" t="s">
        <v>99</v>
      </c>
      <c r="AC10" s="26">
        <v>0</v>
      </c>
      <c r="AD10" s="32">
        <f>IFERROR(HLOOKUP(AA10,'Scoring Key'!$A$3:$Q$17,'Draft Board'!AC10+9,FALSE),"")</f>
        <v>0</v>
      </c>
      <c r="AE10" s="27" t="s">
        <v>105</v>
      </c>
      <c r="AF10" s="25">
        <v>15</v>
      </c>
      <c r="AG10" s="26" t="s">
        <v>98</v>
      </c>
      <c r="AH10" s="26">
        <v>0</v>
      </c>
      <c r="AI10" s="32">
        <f>IFERROR(HLOOKUP(AF10,'Scoring Key'!$A$3:$Q$17,'Draft Board'!AH10+9,FALSE),"")</f>
        <v>0</v>
      </c>
      <c r="AJ10" s="27" t="s">
        <v>105</v>
      </c>
      <c r="AK10" s="25">
        <v>15</v>
      </c>
      <c r="AL10" s="26" t="s">
        <v>97</v>
      </c>
      <c r="AM10" s="26"/>
      <c r="AN10" s="32">
        <f>IFERROR(HLOOKUP(AK10,'Scoring Key'!$A$3:$Q$17,'Draft Board'!AM10+9,FALSE),"")</f>
        <v>0</v>
      </c>
      <c r="AO10" s="35"/>
    </row>
    <row r="11" spans="1:41" ht="15" thickBot="1" x14ac:dyDescent="0.35">
      <c r="A11" s="9" t="s">
        <v>23</v>
      </c>
      <c r="B11" s="42">
        <f>SUM(E3:E10)</f>
        <v>8</v>
      </c>
      <c r="C11" s="43"/>
      <c r="D11" s="43"/>
      <c r="E11" s="43"/>
      <c r="F11" s="44"/>
      <c r="G11" s="42">
        <f>SUM(J3:J10)</f>
        <v>7</v>
      </c>
      <c r="H11" s="43"/>
      <c r="I11" s="43"/>
      <c r="J11" s="43"/>
      <c r="K11" s="44"/>
      <c r="L11" s="42">
        <f>SUM(O3:O10)</f>
        <v>0</v>
      </c>
      <c r="M11" s="43"/>
      <c r="N11" s="43"/>
      <c r="O11" s="43"/>
      <c r="P11" s="44"/>
      <c r="Q11" s="42">
        <f>SUM(T3:T10)</f>
        <v>0</v>
      </c>
      <c r="R11" s="43"/>
      <c r="S11" s="43"/>
      <c r="T11" s="43"/>
      <c r="U11" s="44"/>
      <c r="V11" s="42">
        <f>SUM(Y3:Y10)</f>
        <v>4</v>
      </c>
      <c r="W11" s="43"/>
      <c r="X11" s="43"/>
      <c r="Y11" s="43"/>
      <c r="Z11" s="44"/>
      <c r="AA11" s="42">
        <f>SUM(AD3:AD10)</f>
        <v>11</v>
      </c>
      <c r="AB11" s="43"/>
      <c r="AC11" s="43"/>
      <c r="AD11" s="43"/>
      <c r="AE11" s="44"/>
      <c r="AF11" s="42">
        <f>SUM(AI3:AI10)</f>
        <v>0</v>
      </c>
      <c r="AG11" s="43"/>
      <c r="AH11" s="43"/>
      <c r="AI11" s="43"/>
      <c r="AJ11" s="44"/>
      <c r="AK11" s="42">
        <f>SUM(AN3:AN10)</f>
        <v>5</v>
      </c>
      <c r="AL11" s="43"/>
      <c r="AM11" s="43"/>
      <c r="AN11" s="43"/>
      <c r="AO11" s="44"/>
    </row>
    <row r="12" spans="1:41" hidden="1" x14ac:dyDescent="0.3">
      <c r="B12" s="38">
        <f>COUNTIF(F3:F10,"&lt;&gt;x")</f>
        <v>5</v>
      </c>
      <c r="C12" s="38"/>
      <c r="D12" s="38"/>
      <c r="E12" s="38"/>
      <c r="F12" s="38"/>
      <c r="G12" s="38">
        <f>COUNTIF(K3:K10,"&lt;&gt;x")</f>
        <v>6</v>
      </c>
      <c r="H12" s="38"/>
      <c r="I12" s="38"/>
      <c r="J12" s="38"/>
      <c r="K12" s="38"/>
      <c r="L12" s="38">
        <f>COUNTIF(P3:P10,"&lt;&gt;x")</f>
        <v>7</v>
      </c>
      <c r="M12" s="38"/>
      <c r="N12" s="38"/>
      <c r="O12" s="38"/>
      <c r="P12" s="38"/>
      <c r="Q12" s="38">
        <f>COUNTIF(U3:U10,"&lt;&gt;x")</f>
        <v>4</v>
      </c>
      <c r="R12" s="38"/>
      <c r="S12" s="38"/>
      <c r="T12" s="38"/>
      <c r="U12" s="38"/>
      <c r="V12" s="38">
        <f>COUNTIF(Z3:Z10,"&lt;&gt;x")</f>
        <v>7</v>
      </c>
      <c r="W12" s="38"/>
      <c r="X12" s="38"/>
      <c r="Y12" s="38"/>
      <c r="Z12" s="38"/>
      <c r="AA12" s="38">
        <f>COUNTIF(AE3:AE10,"&lt;&gt;x")</f>
        <v>7</v>
      </c>
      <c r="AB12" s="38"/>
      <c r="AC12" s="38"/>
      <c r="AD12" s="38"/>
      <c r="AE12" s="38"/>
      <c r="AF12" s="38">
        <f>COUNTIF(AJ3:AJ10,"&lt;&gt;x")</f>
        <v>5</v>
      </c>
      <c r="AG12" s="38"/>
      <c r="AH12" s="38"/>
      <c r="AI12" s="38"/>
      <c r="AJ12" s="38"/>
      <c r="AK12" s="38">
        <f>COUNTIF(AO3:AO10,"&lt;&gt;x")</f>
        <v>7</v>
      </c>
      <c r="AL12" s="38"/>
      <c r="AM12" s="38"/>
      <c r="AN12" s="38"/>
      <c r="AO12" s="38"/>
    </row>
    <row r="13" spans="1:41" x14ac:dyDescent="0.3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</row>
    <row r="14" spans="1:41" ht="15" thickBot="1" x14ac:dyDescent="0.35">
      <c r="G14" s="21" t="s">
        <v>32</v>
      </c>
      <c r="H14" s="21" t="s">
        <v>36</v>
      </c>
      <c r="I14" s="21" t="s">
        <v>37</v>
      </c>
      <c r="J14" s="21" t="s">
        <v>38</v>
      </c>
      <c r="K14" s="36"/>
      <c r="AB14" t="s">
        <v>32</v>
      </c>
    </row>
    <row r="15" spans="1:41" x14ac:dyDescent="0.3">
      <c r="G15">
        <f>_xlfn.RANK.EQ(I15,$I$15:$I$22,0)</f>
        <v>1</v>
      </c>
      <c r="H15" t="s">
        <v>29</v>
      </c>
      <c r="I15" s="20">
        <f>HLOOKUP(H15,'Draft Board'!$B$1:$AN$11,11,FALSE)</f>
        <v>11</v>
      </c>
      <c r="J15" s="20">
        <f>_xlfn.XLOOKUP(Table1[[#This Row],[Standings  ]],$B$1:$AO$1,$B$12:$AO$12)</f>
        <v>7</v>
      </c>
      <c r="K15" s="20"/>
      <c r="M15" t="s">
        <v>34</v>
      </c>
    </row>
    <row r="16" spans="1:41" x14ac:dyDescent="0.3">
      <c r="C16" s="1"/>
      <c r="D16" s="11"/>
      <c r="E16" s="11"/>
      <c r="G16">
        <f>_xlfn.RANK.EQ(I16,$I$15:$I$22,0)</f>
        <v>2</v>
      </c>
      <c r="H16" t="s">
        <v>41</v>
      </c>
      <c r="I16" s="20">
        <f>HLOOKUP(H16,'Draft Board'!$B$1:$AN$11,11,FALSE)</f>
        <v>8</v>
      </c>
      <c r="J16" s="20">
        <f>_xlfn.XLOOKUP(Table1[[#This Row],[Standings  ]],$B$1:$AO$1,$B$12:$AO$12)</f>
        <v>5</v>
      </c>
      <c r="K16" s="28"/>
      <c r="L16" s="11"/>
      <c r="M16" s="37" t="s">
        <v>40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3:23" x14ac:dyDescent="0.3">
      <c r="G17">
        <f>_xlfn.RANK.EQ(I17,$I$15:$I$22,0)</f>
        <v>3</v>
      </c>
      <c r="H17" t="s">
        <v>31</v>
      </c>
      <c r="I17" s="20">
        <f>HLOOKUP(H17,'Draft Board'!$B$1:$AN$11,11,FALSE)</f>
        <v>7</v>
      </c>
      <c r="J17" s="20">
        <f>_xlfn.XLOOKUP(Table1[[#This Row],[Standings  ]],$B$1:$AO$1,$B$12:$AO$12)</f>
        <v>6</v>
      </c>
      <c r="K17" s="20"/>
    </row>
    <row r="18" spans="3:23" x14ac:dyDescent="0.3">
      <c r="G18">
        <f>_xlfn.RANK.EQ(I18,$I$15:$I$22,0)</f>
        <v>4</v>
      </c>
      <c r="H18" t="s">
        <v>35</v>
      </c>
      <c r="I18" s="20">
        <f>HLOOKUP(H18,'Draft Board'!$B$1:$AN$11,11,FALSE)</f>
        <v>5</v>
      </c>
      <c r="J18" s="20">
        <f>_xlfn.XLOOKUP(Table1[[#This Row],[Standings  ]],$B$1:$AO$1,$B$12:$AO$12)</f>
        <v>7</v>
      </c>
      <c r="K18" s="20"/>
    </row>
    <row r="19" spans="3:23" x14ac:dyDescent="0.3">
      <c r="G19">
        <f>_xlfn.RANK.EQ(I19,$I$15:$I$22,0)</f>
        <v>5</v>
      </c>
      <c r="H19" t="s">
        <v>30</v>
      </c>
      <c r="I19" s="20">
        <f>HLOOKUP(H19,'Draft Board'!$B$1:$AN$11,11,FALSE)</f>
        <v>4</v>
      </c>
      <c r="J19" s="20">
        <f>_xlfn.XLOOKUP(Table1[[#This Row],[Standings  ]],$B$1:$AO$1,$B$12:$AO$12)</f>
        <v>7</v>
      </c>
      <c r="K19" s="20"/>
    </row>
    <row r="20" spans="3:23" x14ac:dyDescent="0.3">
      <c r="G20">
        <f>_xlfn.RANK.EQ(I20,$I$15:$I$22,0)</f>
        <v>6</v>
      </c>
      <c r="H20" t="s">
        <v>7</v>
      </c>
      <c r="I20" s="20">
        <f>HLOOKUP(H20,'Draft Board'!$B$1:$AN$11,11,FALSE)</f>
        <v>0</v>
      </c>
      <c r="J20" s="20">
        <f>_xlfn.XLOOKUP(Table1[[#This Row],[Standings  ]],$B$1:$AO$1,$B$12:$AO$12)</f>
        <v>7</v>
      </c>
      <c r="K20" s="20"/>
    </row>
    <row r="21" spans="3:23" x14ac:dyDescent="0.3">
      <c r="G21">
        <f>_xlfn.RANK.EQ(I21,$I$15:$I$22,0)</f>
        <v>6</v>
      </c>
      <c r="H21" t="s">
        <v>39</v>
      </c>
      <c r="I21" s="20">
        <f>HLOOKUP(H21,'Draft Board'!$B$1:$AN$11,11,FALSE)</f>
        <v>0</v>
      </c>
      <c r="J21" s="20">
        <f>_xlfn.XLOOKUP(Table1[[#This Row],[Standings  ]],$B$1:$AO$1,$B$12:$AO$12)</f>
        <v>4</v>
      </c>
      <c r="K21" s="20"/>
    </row>
    <row r="22" spans="3:23" x14ac:dyDescent="0.3">
      <c r="G22">
        <f>_xlfn.RANK.EQ(I22,$I$15:$I$22,0)</f>
        <v>6</v>
      </c>
      <c r="H22" t="s">
        <v>33</v>
      </c>
      <c r="I22" s="20">
        <f>HLOOKUP(H22,'Draft Board'!$B$1:$AN$11,11,FALSE)</f>
        <v>0</v>
      </c>
      <c r="J22" s="20">
        <f>_xlfn.XLOOKUP(Table1[[#This Row],[Standings  ]],$B$1:$AO$1,$B$12:$AO$12)</f>
        <v>5</v>
      </c>
      <c r="K22" s="20"/>
    </row>
    <row r="23" spans="3:23" x14ac:dyDescent="0.3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5" spans="3:23" x14ac:dyDescent="0.3">
      <c r="M25" t="s">
        <v>32</v>
      </c>
    </row>
  </sheetData>
  <sortState xmlns:xlrd2="http://schemas.microsoft.com/office/spreadsheetml/2017/richdata2" ref="G15:I22">
    <sortCondition ref="H15:H22"/>
  </sortState>
  <mergeCells count="24">
    <mergeCell ref="AF1:AJ1"/>
    <mergeCell ref="AF11:AJ11"/>
    <mergeCell ref="AK1:AO1"/>
    <mergeCell ref="AK11:AO11"/>
    <mergeCell ref="Q1:U1"/>
    <mergeCell ref="Q11:U11"/>
    <mergeCell ref="V1:Z1"/>
    <mergeCell ref="V11:Z11"/>
    <mergeCell ref="AA1:AE1"/>
    <mergeCell ref="AA11:AE11"/>
    <mergeCell ref="B1:F1"/>
    <mergeCell ref="B11:F11"/>
    <mergeCell ref="G1:K1"/>
    <mergeCell ref="G11:K11"/>
    <mergeCell ref="L1:P1"/>
    <mergeCell ref="L11:P11"/>
    <mergeCell ref="AA12:AE12"/>
    <mergeCell ref="AF12:AJ12"/>
    <mergeCell ref="AK12:AO12"/>
    <mergeCell ref="B12:F12"/>
    <mergeCell ref="G12:K12"/>
    <mergeCell ref="L12:P12"/>
    <mergeCell ref="Q12:U12"/>
    <mergeCell ref="V12:Z12"/>
  </mergeCells>
  <phoneticPr fontId="3" type="noConversion"/>
  <conditionalFormatting sqref="B3:F10">
    <cfRule type="expression" dxfId="8" priority="7">
      <formula>$F3="x"</formula>
    </cfRule>
  </conditionalFormatting>
  <conditionalFormatting sqref="G3:K10">
    <cfRule type="expression" dxfId="7" priority="8">
      <formula>$K3="x"</formula>
    </cfRule>
  </conditionalFormatting>
  <conditionalFormatting sqref="L3:P10">
    <cfRule type="expression" dxfId="6" priority="6">
      <formula>$P3="x"</formula>
    </cfRule>
  </conditionalFormatting>
  <conditionalFormatting sqref="Q3:U10">
    <cfRule type="expression" dxfId="5" priority="5">
      <formula>$U3="x"</formula>
    </cfRule>
  </conditionalFormatting>
  <conditionalFormatting sqref="V3:Z10">
    <cfRule type="expression" dxfId="4" priority="4">
      <formula>$Z3="x"</formula>
    </cfRule>
  </conditionalFormatting>
  <conditionalFormatting sqref="AA3:AE10">
    <cfRule type="expression" dxfId="3" priority="3">
      <formula>$AE3="x"</formula>
    </cfRule>
  </conditionalFormatting>
  <conditionalFormatting sqref="AF3:AJ10">
    <cfRule type="expression" dxfId="2" priority="2">
      <formula>$AJ3="x"</formula>
    </cfRule>
  </conditionalFormatting>
  <conditionalFormatting sqref="AK3:AO10">
    <cfRule type="expression" dxfId="1" priority="1">
      <formula>$AO3="x"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D480E-7598-4D59-A173-7CE5A99603D4}">
  <sheetPr codeName="Sheet2"/>
  <dimension ref="A3:Q17"/>
  <sheetViews>
    <sheetView zoomScale="160" zoomScaleNormal="160" workbookViewId="0">
      <selection activeCell="B23" sqref="B23"/>
    </sheetView>
  </sheetViews>
  <sheetFormatPr defaultRowHeight="14.4" x14ac:dyDescent="0.3"/>
  <cols>
    <col min="1" max="1" width="14.44140625" customWidth="1"/>
    <col min="2" max="17" width="6.33203125" customWidth="1"/>
  </cols>
  <sheetData>
    <row r="3" spans="1:17" x14ac:dyDescent="0.3">
      <c r="A3" s="1" t="s">
        <v>8</v>
      </c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  <c r="L3" s="2">
        <v>11</v>
      </c>
      <c r="M3" s="2">
        <v>12</v>
      </c>
      <c r="N3" s="2">
        <v>13</v>
      </c>
      <c r="O3" s="2">
        <v>14</v>
      </c>
      <c r="P3" s="2">
        <v>15</v>
      </c>
      <c r="Q3" s="2">
        <v>16</v>
      </c>
    </row>
    <row r="4" spans="1:17" x14ac:dyDescent="0.3">
      <c r="A4" t="s">
        <v>0</v>
      </c>
      <c r="B4">
        <v>0</v>
      </c>
      <c r="C4">
        <v>0</v>
      </c>
      <c r="D4">
        <v>1</v>
      </c>
      <c r="E4">
        <v>1</v>
      </c>
      <c r="F4">
        <v>1</v>
      </c>
      <c r="G4">
        <v>3</v>
      </c>
      <c r="H4">
        <v>3</v>
      </c>
      <c r="I4">
        <v>4</v>
      </c>
      <c r="J4">
        <v>4</v>
      </c>
      <c r="K4">
        <v>5</v>
      </c>
      <c r="L4">
        <v>5</v>
      </c>
      <c r="M4">
        <v>6</v>
      </c>
      <c r="N4">
        <v>6</v>
      </c>
      <c r="O4">
        <v>7</v>
      </c>
      <c r="P4">
        <v>8</v>
      </c>
      <c r="Q4">
        <v>10</v>
      </c>
    </row>
    <row r="5" spans="1:17" x14ac:dyDescent="0.3">
      <c r="A5" t="s">
        <v>1</v>
      </c>
      <c r="B5">
        <v>1</v>
      </c>
      <c r="C5">
        <v>1</v>
      </c>
      <c r="D5">
        <v>2</v>
      </c>
      <c r="E5">
        <v>3</v>
      </c>
      <c r="F5">
        <v>4</v>
      </c>
      <c r="G5">
        <v>7</v>
      </c>
      <c r="H5">
        <v>8</v>
      </c>
      <c r="I5">
        <v>10</v>
      </c>
      <c r="J5">
        <v>10</v>
      </c>
      <c r="K5">
        <v>11</v>
      </c>
      <c r="L5">
        <v>11</v>
      </c>
      <c r="M5">
        <v>12</v>
      </c>
      <c r="N5">
        <v>12</v>
      </c>
      <c r="O5">
        <v>15</v>
      </c>
      <c r="P5">
        <v>15</v>
      </c>
      <c r="Q5">
        <v>15</v>
      </c>
    </row>
    <row r="6" spans="1:17" x14ac:dyDescent="0.3">
      <c r="A6" t="s">
        <v>2</v>
      </c>
      <c r="B6">
        <v>3</v>
      </c>
      <c r="C6">
        <v>4</v>
      </c>
      <c r="D6">
        <v>6</v>
      </c>
      <c r="E6">
        <v>8</v>
      </c>
      <c r="F6">
        <v>8</v>
      </c>
      <c r="G6">
        <v>10</v>
      </c>
      <c r="H6">
        <v>10</v>
      </c>
      <c r="I6">
        <v>14</v>
      </c>
      <c r="J6">
        <v>14</v>
      </c>
      <c r="K6">
        <v>15</v>
      </c>
      <c r="L6">
        <v>16</v>
      </c>
      <c r="M6">
        <v>16</v>
      </c>
      <c r="N6">
        <v>18</v>
      </c>
      <c r="O6">
        <v>18</v>
      </c>
      <c r="P6">
        <v>20</v>
      </c>
      <c r="Q6">
        <v>20</v>
      </c>
    </row>
    <row r="7" spans="1:17" x14ac:dyDescent="0.3">
      <c r="A7" t="s">
        <v>3</v>
      </c>
      <c r="B7">
        <v>6</v>
      </c>
      <c r="C7">
        <v>10</v>
      </c>
      <c r="D7">
        <v>12</v>
      </c>
      <c r="E7">
        <v>14</v>
      </c>
      <c r="F7">
        <v>14</v>
      </c>
      <c r="G7">
        <v>16</v>
      </c>
      <c r="H7">
        <v>16</v>
      </c>
      <c r="I7">
        <v>18</v>
      </c>
      <c r="J7">
        <v>18</v>
      </c>
      <c r="K7">
        <v>18</v>
      </c>
      <c r="L7">
        <v>23</v>
      </c>
      <c r="M7">
        <v>23</v>
      </c>
      <c r="N7">
        <v>23</v>
      </c>
      <c r="O7">
        <v>30</v>
      </c>
      <c r="P7">
        <v>30</v>
      </c>
      <c r="Q7">
        <v>30</v>
      </c>
    </row>
    <row r="8" spans="1:17" x14ac:dyDescent="0.3">
      <c r="A8" t="s">
        <v>4</v>
      </c>
      <c r="B8">
        <v>10</v>
      </c>
      <c r="C8">
        <v>12</v>
      </c>
      <c r="D8">
        <v>15</v>
      </c>
      <c r="E8">
        <v>20</v>
      </c>
      <c r="F8">
        <v>20</v>
      </c>
      <c r="G8">
        <v>24</v>
      </c>
      <c r="H8">
        <v>24</v>
      </c>
      <c r="I8">
        <v>28</v>
      </c>
      <c r="J8">
        <v>28</v>
      </c>
      <c r="K8">
        <v>30</v>
      </c>
      <c r="L8">
        <v>30</v>
      </c>
      <c r="M8">
        <v>40</v>
      </c>
      <c r="N8">
        <v>40</v>
      </c>
      <c r="O8">
        <v>50</v>
      </c>
      <c r="P8">
        <v>50</v>
      </c>
      <c r="Q8">
        <v>50</v>
      </c>
    </row>
    <row r="9" spans="1:17" x14ac:dyDescent="0.3">
      <c r="A9" t="s">
        <v>5</v>
      </c>
      <c r="B9">
        <v>25</v>
      </c>
      <c r="C9">
        <v>27</v>
      </c>
      <c r="D9">
        <v>30</v>
      </c>
      <c r="E9">
        <v>33</v>
      </c>
      <c r="F9">
        <v>37</v>
      </c>
      <c r="G9">
        <v>37</v>
      </c>
      <c r="H9">
        <v>40</v>
      </c>
      <c r="I9">
        <v>50</v>
      </c>
      <c r="J9">
        <v>50</v>
      </c>
      <c r="K9">
        <v>75</v>
      </c>
      <c r="L9">
        <v>75</v>
      </c>
      <c r="M9">
        <v>100</v>
      </c>
      <c r="N9">
        <v>100</v>
      </c>
      <c r="O9">
        <v>100</v>
      </c>
      <c r="P9">
        <v>100</v>
      </c>
      <c r="Q9">
        <v>100</v>
      </c>
    </row>
    <row r="10" spans="1:17" x14ac:dyDescent="0.3">
      <c r="A10" s="1" t="s">
        <v>6</v>
      </c>
      <c r="B10" s="1">
        <f t="shared" ref="B10:Q10" si="0">SUM(B4:B9)</f>
        <v>45</v>
      </c>
      <c r="C10" s="1">
        <f t="shared" si="0"/>
        <v>54</v>
      </c>
      <c r="D10" s="1">
        <f t="shared" si="0"/>
        <v>66</v>
      </c>
      <c r="E10" s="1">
        <f t="shared" si="0"/>
        <v>79</v>
      </c>
      <c r="F10" s="1">
        <f t="shared" si="0"/>
        <v>84</v>
      </c>
      <c r="G10" s="1">
        <f t="shared" si="0"/>
        <v>97</v>
      </c>
      <c r="H10" s="1">
        <f t="shared" si="0"/>
        <v>101</v>
      </c>
      <c r="I10" s="1">
        <f t="shared" si="0"/>
        <v>124</v>
      </c>
      <c r="J10" s="1">
        <f t="shared" si="0"/>
        <v>124</v>
      </c>
      <c r="K10" s="1">
        <f t="shared" si="0"/>
        <v>154</v>
      </c>
      <c r="L10" s="1">
        <f t="shared" si="0"/>
        <v>160</v>
      </c>
      <c r="M10" s="1">
        <f t="shared" si="0"/>
        <v>197</v>
      </c>
      <c r="N10" s="1">
        <f t="shared" si="0"/>
        <v>199</v>
      </c>
      <c r="O10" s="1">
        <f t="shared" si="0"/>
        <v>220</v>
      </c>
      <c r="P10" s="1">
        <f t="shared" si="0"/>
        <v>223</v>
      </c>
      <c r="Q10" s="1">
        <f t="shared" si="0"/>
        <v>225</v>
      </c>
    </row>
    <row r="11" spans="1:17" hidden="1" x14ac:dyDescent="0.3">
      <c r="A11" t="s">
        <v>28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</row>
    <row r="12" spans="1:17" hidden="1" x14ac:dyDescent="0.3">
      <c r="A12" t="s">
        <v>17</v>
      </c>
      <c r="B12">
        <f t="shared" ref="B12:Q12" si="1">B4</f>
        <v>0</v>
      </c>
      <c r="C12">
        <f t="shared" si="1"/>
        <v>0</v>
      </c>
      <c r="D12">
        <f t="shared" si="1"/>
        <v>1</v>
      </c>
      <c r="E12">
        <f t="shared" si="1"/>
        <v>1</v>
      </c>
      <c r="F12">
        <f t="shared" si="1"/>
        <v>1</v>
      </c>
      <c r="G12">
        <f t="shared" si="1"/>
        <v>3</v>
      </c>
      <c r="H12">
        <f t="shared" si="1"/>
        <v>3</v>
      </c>
      <c r="I12">
        <f t="shared" si="1"/>
        <v>4</v>
      </c>
      <c r="J12">
        <f t="shared" si="1"/>
        <v>4</v>
      </c>
      <c r="K12">
        <f t="shared" si="1"/>
        <v>5</v>
      </c>
      <c r="L12">
        <f t="shared" si="1"/>
        <v>5</v>
      </c>
      <c r="M12">
        <f t="shared" si="1"/>
        <v>6</v>
      </c>
      <c r="N12">
        <f t="shared" si="1"/>
        <v>6</v>
      </c>
      <c r="O12">
        <f t="shared" si="1"/>
        <v>7</v>
      </c>
      <c r="P12">
        <f t="shared" si="1"/>
        <v>8</v>
      </c>
      <c r="Q12">
        <f t="shared" si="1"/>
        <v>10</v>
      </c>
    </row>
    <row r="13" spans="1:17" hidden="1" x14ac:dyDescent="0.3">
      <c r="A13" t="s">
        <v>18</v>
      </c>
      <c r="B13">
        <f>SUM(B$4:B5)</f>
        <v>1</v>
      </c>
      <c r="C13">
        <f>SUM(C$4:C5)</f>
        <v>1</v>
      </c>
      <c r="D13">
        <f>SUM(D$4:D5)</f>
        <v>3</v>
      </c>
      <c r="E13">
        <f>SUM(E$4:E5)</f>
        <v>4</v>
      </c>
      <c r="F13">
        <f>SUM(F$4:F5)</f>
        <v>5</v>
      </c>
      <c r="G13">
        <f>SUM(G$4:G5)</f>
        <v>10</v>
      </c>
      <c r="H13">
        <f>SUM(H$4:H5)</f>
        <v>11</v>
      </c>
      <c r="I13">
        <f>SUM(I$4:I5)</f>
        <v>14</v>
      </c>
      <c r="J13">
        <f>SUM(J$4:J5)</f>
        <v>14</v>
      </c>
      <c r="K13">
        <f>SUM(K$4:K5)</f>
        <v>16</v>
      </c>
      <c r="L13">
        <f>SUM(L$4:L5)</f>
        <v>16</v>
      </c>
      <c r="M13">
        <f>SUM(M$4:M5)</f>
        <v>18</v>
      </c>
      <c r="N13">
        <f>SUM(N$4:N5)</f>
        <v>18</v>
      </c>
      <c r="O13">
        <f>SUM(O$4:O5)</f>
        <v>22</v>
      </c>
      <c r="P13">
        <f>SUM(P$4:P5)</f>
        <v>23</v>
      </c>
      <c r="Q13">
        <f>SUM(Q$4:Q5)</f>
        <v>25</v>
      </c>
    </row>
    <row r="14" spans="1:17" hidden="1" x14ac:dyDescent="0.3">
      <c r="A14" t="s">
        <v>19</v>
      </c>
      <c r="B14">
        <f>SUM(B$4:B6)</f>
        <v>4</v>
      </c>
      <c r="C14">
        <f>SUM(C$4:C6)</f>
        <v>5</v>
      </c>
      <c r="D14">
        <f>SUM(D$4:D6)</f>
        <v>9</v>
      </c>
      <c r="E14">
        <f>SUM(E$4:E6)</f>
        <v>12</v>
      </c>
      <c r="F14">
        <f>SUM(F$4:F6)</f>
        <v>13</v>
      </c>
      <c r="G14">
        <f>SUM(G$4:G6)</f>
        <v>20</v>
      </c>
      <c r="H14">
        <f>SUM(H$4:H6)</f>
        <v>21</v>
      </c>
      <c r="I14">
        <f>SUM(I$4:I6)</f>
        <v>28</v>
      </c>
      <c r="J14">
        <f>SUM(J$4:J6)</f>
        <v>28</v>
      </c>
      <c r="K14">
        <f>SUM(K$4:K6)</f>
        <v>31</v>
      </c>
      <c r="L14">
        <f>SUM(L$4:L6)</f>
        <v>32</v>
      </c>
      <c r="M14">
        <f>SUM(M$4:M6)</f>
        <v>34</v>
      </c>
      <c r="N14">
        <f>SUM(N$4:N6)</f>
        <v>36</v>
      </c>
      <c r="O14">
        <f>SUM(O$4:O6)</f>
        <v>40</v>
      </c>
      <c r="P14">
        <f>SUM(P$4:P6)</f>
        <v>43</v>
      </c>
      <c r="Q14">
        <f>SUM(Q$4:Q6)</f>
        <v>45</v>
      </c>
    </row>
    <row r="15" spans="1:17" hidden="1" x14ac:dyDescent="0.3">
      <c r="A15" t="s">
        <v>20</v>
      </c>
      <c r="B15">
        <f>SUM(B$4:B7)</f>
        <v>10</v>
      </c>
      <c r="C15">
        <f>SUM(C$4:C7)</f>
        <v>15</v>
      </c>
      <c r="D15">
        <f>SUM(D$4:D7)</f>
        <v>21</v>
      </c>
      <c r="E15">
        <f>SUM(E$4:E7)</f>
        <v>26</v>
      </c>
      <c r="F15">
        <f>SUM(F$4:F7)</f>
        <v>27</v>
      </c>
      <c r="G15">
        <f>SUM(G$4:G7)</f>
        <v>36</v>
      </c>
      <c r="H15">
        <f>SUM(H$4:H7)</f>
        <v>37</v>
      </c>
      <c r="I15">
        <f>SUM(I$4:I7)</f>
        <v>46</v>
      </c>
      <c r="J15">
        <f>SUM(J$4:J7)</f>
        <v>46</v>
      </c>
      <c r="K15">
        <f>SUM(K$4:K7)</f>
        <v>49</v>
      </c>
      <c r="L15">
        <f>SUM(L$4:L7)</f>
        <v>55</v>
      </c>
      <c r="M15">
        <f>SUM(M$4:M7)</f>
        <v>57</v>
      </c>
      <c r="N15">
        <f>SUM(N$4:N7)</f>
        <v>59</v>
      </c>
      <c r="O15">
        <f>SUM(O$4:O7)</f>
        <v>70</v>
      </c>
      <c r="P15">
        <f>SUM(P$4:P7)</f>
        <v>73</v>
      </c>
      <c r="Q15">
        <f>SUM(Q$4:Q7)</f>
        <v>75</v>
      </c>
    </row>
    <row r="16" spans="1:17" hidden="1" x14ac:dyDescent="0.3">
      <c r="A16" t="s">
        <v>21</v>
      </c>
      <c r="B16">
        <f>SUM(B$4:B8)</f>
        <v>20</v>
      </c>
      <c r="C16">
        <f>SUM(C$4:C8)</f>
        <v>27</v>
      </c>
      <c r="D16">
        <f>SUM(D$4:D8)</f>
        <v>36</v>
      </c>
      <c r="E16">
        <f>SUM(E$4:E8)</f>
        <v>46</v>
      </c>
      <c r="F16">
        <f>SUM(F$4:F8)</f>
        <v>47</v>
      </c>
      <c r="G16">
        <f>SUM(G$4:G8)</f>
        <v>60</v>
      </c>
      <c r="H16">
        <f>SUM(H$4:H8)</f>
        <v>61</v>
      </c>
      <c r="I16">
        <f>SUM(I$4:I8)</f>
        <v>74</v>
      </c>
      <c r="J16">
        <f>SUM(J$4:J8)</f>
        <v>74</v>
      </c>
      <c r="K16">
        <f>SUM(K$4:K8)</f>
        <v>79</v>
      </c>
      <c r="L16">
        <f>SUM(L$4:L8)</f>
        <v>85</v>
      </c>
      <c r="M16">
        <f>SUM(M$4:M8)</f>
        <v>97</v>
      </c>
      <c r="N16">
        <f>SUM(N$4:N8)</f>
        <v>99</v>
      </c>
      <c r="O16">
        <f>SUM(O$4:O8)</f>
        <v>120</v>
      </c>
      <c r="P16">
        <f>SUM(P$4:P8)</f>
        <v>123</v>
      </c>
      <c r="Q16">
        <f>SUM(Q$4:Q8)</f>
        <v>125</v>
      </c>
    </row>
    <row r="17" spans="1:17" hidden="1" x14ac:dyDescent="0.3">
      <c r="A17" t="s">
        <v>22</v>
      </c>
      <c r="B17">
        <f>SUM(B$4:B9)</f>
        <v>45</v>
      </c>
      <c r="C17">
        <f>SUM(C$4:C9)</f>
        <v>54</v>
      </c>
      <c r="D17">
        <f>SUM(D$4:D9)</f>
        <v>66</v>
      </c>
      <c r="E17">
        <f>SUM(E$4:E9)</f>
        <v>79</v>
      </c>
      <c r="F17">
        <f>SUM(F$4:F9)</f>
        <v>84</v>
      </c>
      <c r="G17">
        <f>SUM(G$4:G9)</f>
        <v>97</v>
      </c>
      <c r="H17">
        <f>SUM(H$4:H9)</f>
        <v>101</v>
      </c>
      <c r="I17">
        <f>SUM(I$4:I9)</f>
        <v>124</v>
      </c>
      <c r="J17">
        <f>SUM(J$4:J9)</f>
        <v>124</v>
      </c>
      <c r="K17">
        <f>SUM(K$4:K9)</f>
        <v>154</v>
      </c>
      <c r="L17">
        <f>SUM(L$4:L9)</f>
        <v>160</v>
      </c>
      <c r="M17">
        <f>SUM(M$4:M9)</f>
        <v>197</v>
      </c>
      <c r="N17">
        <f>SUM(N$4:N9)</f>
        <v>199</v>
      </c>
      <c r="O17">
        <f>SUM(O$4:O9)</f>
        <v>220</v>
      </c>
      <c r="P17">
        <f>SUM(P$4:P9)</f>
        <v>223</v>
      </c>
      <c r="Q17">
        <f>SUM(Q$4:Q9)</f>
        <v>225</v>
      </c>
    </row>
  </sheetData>
  <phoneticPr fontId="3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C0C764EC9FA248A89D240480025BA3" ma:contentTypeVersion="12" ma:contentTypeDescription="Create a new document." ma:contentTypeScope="" ma:versionID="3654d83b88f99622be2ec18f36cfd63b">
  <xsd:schema xmlns:xsd="http://www.w3.org/2001/XMLSchema" xmlns:xs="http://www.w3.org/2001/XMLSchema" xmlns:p="http://schemas.microsoft.com/office/2006/metadata/properties" xmlns:ns3="1abf261b-3a16-44b3-9607-9a2ba5d93ce4" xmlns:ns4="a5226524-4ffb-4323-b72d-9dd8c6e9eae8" targetNamespace="http://schemas.microsoft.com/office/2006/metadata/properties" ma:root="true" ma:fieldsID="ec1188b580514ad91b9dc22bb4960acf" ns3:_="" ns4:_="">
    <xsd:import namespace="1abf261b-3a16-44b3-9607-9a2ba5d93ce4"/>
    <xsd:import namespace="a5226524-4ffb-4323-b72d-9dd8c6e9ea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f261b-3a16-44b3-9607-9a2ba5d93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226524-4ffb-4323-b72d-9dd8c6e9eae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9BD033-F0E4-4563-983D-0E3F52CA619B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DC6C73-E71E-4DB8-9CF7-F6BD5E7996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874F99-9689-46DE-B609-53C583398E61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1abf261b-3a16-44b3-9607-9a2ba5d93ce4"/>
    <ds:schemaRef ds:uri="a5226524-4ffb-4323-b72d-9dd8c6e9eae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cba5104-024d-42fc-954a-1a84090f1040}" enabled="0" method="" siteId="{acba5104-024d-42fc-954a-1a84090f104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Draft Board</vt:lpstr>
      <vt:lpstr>Scoring 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Robke,Tyson</dc:creator>
  <cp:lastModifiedBy>Tyson Robke</cp:lastModifiedBy>
  <dcterms:created xsi:type="dcterms:W3CDTF">2020-02-21T18:47:05Z</dcterms:created>
  <dcterms:modified xsi:type="dcterms:W3CDTF">2025-03-21T16:07:52Z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0x010100D0C0C764EC9FA248A89D240480025BA3</vt:lpwstr>
  </property>
</Properties>
</file>