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OneDrive - Cerner Corporation\Desktop\Sports\Football\"/>
    </mc:Choice>
  </mc:AlternateContent>
  <xr:revisionPtr revIDLastSave="4980" documentId="8_{B69C8197-70B3-4522-AF31-41B8CF9CDEAB}" xr6:coauthVersionLast="41" xr6:coauthVersionMax="45" xr10:uidLastSave="{01801AC5-FBB0-47B5-82FB-A2A549395116}"/>
  <bookViews>
    <workbookView xWindow="-100" yWindow="-100" windowWidth="21467" windowHeight="11576" tabRatio="930" firstSheet="9" activeTab="16" xr2:uid="{00000000-000D-0000-FFFF-FFFF00000000}"/>
  </bookViews>
  <sheets>
    <sheet name="Week 1" sheetId="1" r:id="rId1"/>
    <sheet name="Week 2" sheetId="11" r:id="rId2"/>
    <sheet name="Week 3" sheetId="13" r:id="rId3"/>
    <sheet name="Week 4" sheetId="14" r:id="rId4"/>
    <sheet name="Week 5" sheetId="15" r:id="rId5"/>
    <sheet name="Week 6" sheetId="16" r:id="rId6"/>
    <sheet name="Week 7" sheetId="18" r:id="rId7"/>
    <sheet name="Week 8" sheetId="19" r:id="rId8"/>
    <sheet name="Week 9" sheetId="20" r:id="rId9"/>
    <sheet name="Week 10" sheetId="21" r:id="rId10"/>
    <sheet name="Week 11" sheetId="22" r:id="rId11"/>
    <sheet name="Week 12" sheetId="23" r:id="rId12"/>
    <sheet name="Week 13" sheetId="24" r:id="rId13"/>
    <sheet name="Week 14" sheetId="25" r:id="rId14"/>
    <sheet name="Week 15" sheetId="26" r:id="rId15"/>
    <sheet name="Week 16" sheetId="27" r:id="rId16"/>
    <sheet name="Week 17" sheetId="28" r:id="rId17"/>
    <sheet name="Scoreboard" sheetId="4" r:id="rId18"/>
  </sheets>
  <definedNames>
    <definedName name="MNF_TOTAL">Scoreboard!$X$27</definedName>
    <definedName name="Week1">Scoreboard!$C$26</definedName>
    <definedName name="Week10">Scoreboard!$L$26</definedName>
    <definedName name="Week11">Scoreboard!$M$26</definedName>
    <definedName name="Week12">Scoreboard!$N$26</definedName>
    <definedName name="Week13">Scoreboard!$O$26</definedName>
    <definedName name="Week14">Scoreboard!$P$26</definedName>
    <definedName name="Week15">Scoreboard!$Q$26</definedName>
    <definedName name="Week16">Scoreboard!$R$26</definedName>
    <definedName name="Week17">Scoreboard!$S$26</definedName>
    <definedName name="Week2">Scoreboard!$D$26</definedName>
    <definedName name="Week3">Scoreboard!$E$26</definedName>
    <definedName name="Week4">Scoreboard!$F$26</definedName>
    <definedName name="Week5">Scoreboard!$G$26</definedName>
    <definedName name="Week6">Scoreboard!$H$26</definedName>
    <definedName name="Week7">Scoreboard!$I$26</definedName>
    <definedName name="Week8">Scoreboard!$J$26</definedName>
    <definedName name="Week9">Scoreboard!$K$26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2" i="4" l="1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33" i="28"/>
  <c r="AC54" i="28" l="1"/>
  <c r="AC53" i="28"/>
  <c r="AC52" i="28"/>
  <c r="AC51" i="28"/>
  <c r="AC50" i="28"/>
  <c r="AC49" i="28"/>
  <c r="AC48" i="28"/>
  <c r="AC47" i="28"/>
  <c r="AC46" i="28"/>
  <c r="AC45" i="28"/>
  <c r="AC44" i="28"/>
  <c r="AC43" i="28"/>
  <c r="AC42" i="28"/>
  <c r="AC41" i="28"/>
  <c r="AC40" i="28"/>
  <c r="AC39" i="28"/>
  <c r="AC38" i="28"/>
  <c r="AC37" i="28"/>
  <c r="AC36" i="28"/>
  <c r="AC35" i="28"/>
  <c r="AC34" i="28"/>
  <c r="AC33" i="28"/>
  <c r="C34" i="28"/>
  <c r="E34" i="28"/>
  <c r="G34" i="28"/>
  <c r="I34" i="28"/>
  <c r="K34" i="28"/>
  <c r="M34" i="28"/>
  <c r="O34" i="28"/>
  <c r="Q34" i="28"/>
  <c r="S34" i="28"/>
  <c r="U34" i="28"/>
  <c r="W34" i="28"/>
  <c r="Y34" i="28"/>
  <c r="AA34" i="28"/>
  <c r="AE34" i="28"/>
  <c r="C35" i="28"/>
  <c r="E35" i="28"/>
  <c r="G35" i="28"/>
  <c r="I35" i="28"/>
  <c r="K35" i="28"/>
  <c r="M35" i="28"/>
  <c r="O35" i="28"/>
  <c r="Q35" i="28"/>
  <c r="S35" i="28"/>
  <c r="U35" i="28"/>
  <c r="W35" i="28"/>
  <c r="Y35" i="28"/>
  <c r="AA35" i="28"/>
  <c r="AE35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A36" i="28"/>
  <c r="AE36" i="28"/>
  <c r="C37" i="28"/>
  <c r="E37" i="28"/>
  <c r="G37" i="28"/>
  <c r="I37" i="28"/>
  <c r="K37" i="28"/>
  <c r="M37" i="28"/>
  <c r="O37" i="28"/>
  <c r="Q37" i="28"/>
  <c r="S37" i="28"/>
  <c r="U37" i="28"/>
  <c r="W37" i="28"/>
  <c r="Y37" i="28"/>
  <c r="AA37" i="28"/>
  <c r="AE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38" i="28"/>
  <c r="AE38" i="28"/>
  <c r="C39" i="28"/>
  <c r="E39" i="28"/>
  <c r="G39" i="28"/>
  <c r="I39" i="28"/>
  <c r="K39" i="28"/>
  <c r="M39" i="28"/>
  <c r="O39" i="28"/>
  <c r="Q39" i="28"/>
  <c r="S39" i="28"/>
  <c r="U39" i="28"/>
  <c r="W39" i="28"/>
  <c r="Y39" i="28"/>
  <c r="AA39" i="28"/>
  <c r="AE39" i="28"/>
  <c r="C40" i="28"/>
  <c r="E40" i="28"/>
  <c r="G40" i="28"/>
  <c r="I40" i="28"/>
  <c r="K40" i="28"/>
  <c r="M40" i="28"/>
  <c r="O40" i="28"/>
  <c r="Q40" i="28"/>
  <c r="S40" i="28"/>
  <c r="U40" i="28"/>
  <c r="W40" i="28"/>
  <c r="Y40" i="28"/>
  <c r="AA40" i="28"/>
  <c r="AE40" i="28"/>
  <c r="C41" i="28"/>
  <c r="E41" i="28"/>
  <c r="G41" i="28"/>
  <c r="I41" i="28"/>
  <c r="K41" i="28"/>
  <c r="M41" i="28"/>
  <c r="O41" i="28"/>
  <c r="Q41" i="28"/>
  <c r="S41" i="28"/>
  <c r="U41" i="28"/>
  <c r="W41" i="28"/>
  <c r="Y41" i="28"/>
  <c r="AA41" i="28"/>
  <c r="AE41" i="28"/>
  <c r="C42" i="28"/>
  <c r="E42" i="28"/>
  <c r="G42" i="28"/>
  <c r="I42" i="28"/>
  <c r="K42" i="28"/>
  <c r="M42" i="28"/>
  <c r="O42" i="28"/>
  <c r="Q42" i="28"/>
  <c r="S42" i="28"/>
  <c r="U42" i="28"/>
  <c r="W42" i="28"/>
  <c r="Y42" i="28"/>
  <c r="AA42" i="28"/>
  <c r="AE42" i="28"/>
  <c r="C43" i="28"/>
  <c r="E43" i="28"/>
  <c r="G43" i="28"/>
  <c r="I43" i="28"/>
  <c r="K43" i="28"/>
  <c r="M43" i="28"/>
  <c r="O43" i="28"/>
  <c r="Q43" i="28"/>
  <c r="S43" i="28"/>
  <c r="U43" i="28"/>
  <c r="W43" i="28"/>
  <c r="Y43" i="28"/>
  <c r="AA43" i="28"/>
  <c r="AE43" i="28"/>
  <c r="C44" i="28"/>
  <c r="E44" i="28"/>
  <c r="G44" i="28"/>
  <c r="I44" i="28"/>
  <c r="K44" i="28"/>
  <c r="M44" i="28"/>
  <c r="O44" i="28"/>
  <c r="Q44" i="28"/>
  <c r="S44" i="28"/>
  <c r="U44" i="28"/>
  <c r="W44" i="28"/>
  <c r="Y44" i="28"/>
  <c r="AA44" i="28"/>
  <c r="AE44" i="28"/>
  <c r="C45" i="28"/>
  <c r="E45" i="28"/>
  <c r="G45" i="28"/>
  <c r="I45" i="28"/>
  <c r="K45" i="28"/>
  <c r="M45" i="28"/>
  <c r="O45" i="28"/>
  <c r="Q45" i="28"/>
  <c r="S45" i="28"/>
  <c r="U45" i="28"/>
  <c r="W45" i="28"/>
  <c r="Y45" i="28"/>
  <c r="AA45" i="28"/>
  <c r="AE45" i="28"/>
  <c r="C46" i="28"/>
  <c r="E46" i="28"/>
  <c r="G46" i="28"/>
  <c r="I46" i="28"/>
  <c r="K46" i="28"/>
  <c r="M46" i="28"/>
  <c r="O46" i="28"/>
  <c r="Q46" i="28"/>
  <c r="S46" i="28"/>
  <c r="U46" i="28"/>
  <c r="W46" i="28"/>
  <c r="Y46" i="28"/>
  <c r="AA46" i="28"/>
  <c r="AE46" i="28"/>
  <c r="C47" i="28"/>
  <c r="E47" i="28"/>
  <c r="G47" i="28"/>
  <c r="I47" i="28"/>
  <c r="K47" i="28"/>
  <c r="M47" i="28"/>
  <c r="O47" i="28"/>
  <c r="Q47" i="28"/>
  <c r="S47" i="28"/>
  <c r="U47" i="28"/>
  <c r="W47" i="28"/>
  <c r="Y47" i="28"/>
  <c r="AA47" i="28"/>
  <c r="AE47" i="28"/>
  <c r="C48" i="28"/>
  <c r="E48" i="28"/>
  <c r="G48" i="28"/>
  <c r="I48" i="28"/>
  <c r="K48" i="28"/>
  <c r="M48" i="28"/>
  <c r="O48" i="28"/>
  <c r="Q48" i="28"/>
  <c r="S48" i="28"/>
  <c r="U48" i="28"/>
  <c r="W48" i="28"/>
  <c r="Y48" i="28"/>
  <c r="AA48" i="28"/>
  <c r="AE48" i="28"/>
  <c r="C49" i="28"/>
  <c r="E49" i="28"/>
  <c r="G49" i="28"/>
  <c r="I49" i="28"/>
  <c r="K49" i="28"/>
  <c r="M49" i="28"/>
  <c r="O49" i="28"/>
  <c r="Q49" i="28"/>
  <c r="S49" i="28"/>
  <c r="U49" i="28"/>
  <c r="W49" i="28"/>
  <c r="Y49" i="28"/>
  <c r="AA49" i="28"/>
  <c r="AE49" i="28"/>
  <c r="C50" i="28"/>
  <c r="E50" i="28"/>
  <c r="G50" i="28"/>
  <c r="I50" i="28"/>
  <c r="K50" i="28"/>
  <c r="M50" i="28"/>
  <c r="O50" i="28"/>
  <c r="Q50" i="28"/>
  <c r="S50" i="28"/>
  <c r="U50" i="28"/>
  <c r="W50" i="28"/>
  <c r="Y50" i="28"/>
  <c r="AA50" i="28"/>
  <c r="AE50" i="28"/>
  <c r="C51" i="28"/>
  <c r="E51" i="28"/>
  <c r="G51" i="28"/>
  <c r="I51" i="28"/>
  <c r="K51" i="28"/>
  <c r="M51" i="28"/>
  <c r="O51" i="28"/>
  <c r="Q51" i="28"/>
  <c r="S51" i="28"/>
  <c r="U51" i="28"/>
  <c r="W51" i="28"/>
  <c r="Y51" i="28"/>
  <c r="AA51" i="28"/>
  <c r="AE51" i="28"/>
  <c r="C52" i="28"/>
  <c r="E52" i="28"/>
  <c r="AJ52" i="28" s="1"/>
  <c r="G52" i="28"/>
  <c r="I52" i="28"/>
  <c r="K52" i="28"/>
  <c r="M52" i="28"/>
  <c r="O52" i="28"/>
  <c r="Q52" i="28"/>
  <c r="S52" i="28"/>
  <c r="U52" i="28"/>
  <c r="W52" i="28"/>
  <c r="Y52" i="28"/>
  <c r="AA52" i="28"/>
  <c r="AE52" i="28"/>
  <c r="C53" i="28"/>
  <c r="E53" i="28"/>
  <c r="G53" i="28"/>
  <c r="I53" i="28"/>
  <c r="K53" i="28"/>
  <c r="M53" i="28"/>
  <c r="O53" i="28"/>
  <c r="Q53" i="28"/>
  <c r="S53" i="28"/>
  <c r="U53" i="28"/>
  <c r="W53" i="28"/>
  <c r="Y53" i="28"/>
  <c r="AA53" i="28"/>
  <c r="AE53" i="28"/>
  <c r="C54" i="28"/>
  <c r="E54" i="28"/>
  <c r="AJ54" i="28" s="1"/>
  <c r="G54" i="28"/>
  <c r="I54" i="28"/>
  <c r="K54" i="28"/>
  <c r="M54" i="28"/>
  <c r="O54" i="28"/>
  <c r="Q54" i="28"/>
  <c r="S54" i="28"/>
  <c r="U54" i="28"/>
  <c r="W54" i="28"/>
  <c r="Y54" i="28"/>
  <c r="AA54" i="28"/>
  <c r="AE54" i="28"/>
  <c r="AE33" i="28"/>
  <c r="U33" i="28"/>
  <c r="S33" i="28"/>
  <c r="O33" i="28"/>
  <c r="I33" i="28"/>
  <c r="C33" i="28"/>
  <c r="Y33" i="28"/>
  <c r="Q33" i="28"/>
  <c r="AA33" i="28"/>
  <c r="W33" i="28"/>
  <c r="M33" i="28"/>
  <c r="K33" i="28"/>
  <c r="G33" i="28"/>
  <c r="E33" i="28"/>
  <c r="AJ53" i="28" l="1"/>
  <c r="AJ50" i="28"/>
  <c r="AJ51" i="28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E51" i="26"/>
  <c r="AE52" i="26"/>
  <c r="AE53" i="26"/>
  <c r="AE54" i="26"/>
  <c r="AJ48" i="28" l="1"/>
  <c r="AJ46" i="28" l="1"/>
  <c r="AJ40" i="28"/>
  <c r="AJ36" i="28"/>
  <c r="AJ34" i="28"/>
  <c r="AJ44" i="28"/>
  <c r="AJ49" i="28"/>
  <c r="AJ43" i="28"/>
  <c r="AJ41" i="28"/>
  <c r="AJ35" i="28"/>
  <c r="AJ38" i="28"/>
  <c r="AJ47" i="28"/>
  <c r="AJ39" i="28"/>
  <c r="AJ42" i="28"/>
  <c r="AJ45" i="28"/>
  <c r="AJ37" i="28"/>
  <c r="AJ8" i="28"/>
  <c r="AJ9" i="28"/>
  <c r="AJ10" i="28"/>
  <c r="AJ11" i="28"/>
  <c r="AJ12" i="28"/>
  <c r="AJ14" i="28"/>
  <c r="AJ17" i="28"/>
  <c r="AJ18" i="28"/>
  <c r="AJ21" i="28"/>
  <c r="AJ22" i="28"/>
  <c r="AJ23" i="28"/>
  <c r="AJ24" i="28"/>
  <c r="AJ25" i="28"/>
  <c r="AI4" i="28"/>
  <c r="V15" i="4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33" i="27"/>
  <c r="AE34" i="27" l="1"/>
  <c r="AE35" i="27"/>
  <c r="AE36" i="27"/>
  <c r="AE37" i="27"/>
  <c r="AE38" i="27"/>
  <c r="AE39" i="27"/>
  <c r="AE40" i="27"/>
  <c r="AE41" i="27"/>
  <c r="AE42" i="27"/>
  <c r="AE43" i="27"/>
  <c r="AE44" i="27"/>
  <c r="AE45" i="27"/>
  <c r="AE46" i="27"/>
  <c r="AE47" i="27"/>
  <c r="AE48" i="27"/>
  <c r="AE49" i="27"/>
  <c r="AE50" i="27"/>
  <c r="AE51" i="27"/>
  <c r="AE52" i="27"/>
  <c r="AE53" i="27"/>
  <c r="AE54" i="27"/>
  <c r="AE33" i="27"/>
  <c r="AA34" i="27"/>
  <c r="AC34" i="27"/>
  <c r="AA35" i="27"/>
  <c r="AC35" i="27"/>
  <c r="AA36" i="27"/>
  <c r="AC36" i="27"/>
  <c r="AA37" i="27"/>
  <c r="AC37" i="27"/>
  <c r="AA38" i="27"/>
  <c r="AC38" i="27"/>
  <c r="AA39" i="27"/>
  <c r="AC39" i="27"/>
  <c r="AA40" i="27"/>
  <c r="AC40" i="27"/>
  <c r="AA41" i="27"/>
  <c r="AC41" i="27"/>
  <c r="AA42" i="27"/>
  <c r="AC42" i="27"/>
  <c r="AA43" i="27"/>
  <c r="AC43" i="27"/>
  <c r="AA44" i="27"/>
  <c r="AC44" i="27"/>
  <c r="AA45" i="27"/>
  <c r="AC45" i="27"/>
  <c r="AA46" i="27"/>
  <c r="AC46" i="27"/>
  <c r="AA47" i="27"/>
  <c r="AC47" i="27"/>
  <c r="AA48" i="27"/>
  <c r="AC48" i="27"/>
  <c r="AA49" i="27"/>
  <c r="AC49" i="27"/>
  <c r="AA50" i="27"/>
  <c r="AC50" i="27"/>
  <c r="AA51" i="27"/>
  <c r="AC51" i="27"/>
  <c r="AA52" i="27"/>
  <c r="AC52" i="27"/>
  <c r="AA53" i="27"/>
  <c r="AC53" i="27"/>
  <c r="AA54" i="27"/>
  <c r="AC54" i="27"/>
  <c r="AC33" i="27"/>
  <c r="AA33" i="27"/>
  <c r="W34" i="27"/>
  <c r="Y34" i="27"/>
  <c r="W35" i="27"/>
  <c r="Y35" i="27"/>
  <c r="W36" i="27"/>
  <c r="Y36" i="27"/>
  <c r="W37" i="27"/>
  <c r="Y37" i="27"/>
  <c r="W38" i="27"/>
  <c r="Y38" i="27"/>
  <c r="W39" i="27"/>
  <c r="Y39" i="27"/>
  <c r="W40" i="27"/>
  <c r="Y40" i="27"/>
  <c r="W41" i="27"/>
  <c r="Y41" i="27"/>
  <c r="W42" i="27"/>
  <c r="Y42" i="27"/>
  <c r="W43" i="27"/>
  <c r="Y43" i="27"/>
  <c r="W44" i="27"/>
  <c r="Y44" i="27"/>
  <c r="W45" i="27"/>
  <c r="Y45" i="27"/>
  <c r="W46" i="27"/>
  <c r="Y46" i="27"/>
  <c r="W47" i="27"/>
  <c r="Y47" i="27"/>
  <c r="W48" i="27"/>
  <c r="Y48" i="27"/>
  <c r="W49" i="27"/>
  <c r="Y49" i="27"/>
  <c r="W50" i="27"/>
  <c r="Y50" i="27"/>
  <c r="W51" i="27"/>
  <c r="Y51" i="27"/>
  <c r="W52" i="27"/>
  <c r="Y52" i="27"/>
  <c r="W53" i="27"/>
  <c r="Y53" i="27"/>
  <c r="W54" i="27"/>
  <c r="Y54" i="27"/>
  <c r="Y33" i="27"/>
  <c r="W33" i="27"/>
  <c r="I34" i="27"/>
  <c r="K34" i="27"/>
  <c r="M34" i="27"/>
  <c r="O34" i="27"/>
  <c r="Q34" i="27"/>
  <c r="S34" i="27"/>
  <c r="U34" i="27"/>
  <c r="I35" i="27"/>
  <c r="K35" i="27"/>
  <c r="M35" i="27"/>
  <c r="O35" i="27"/>
  <c r="Q35" i="27"/>
  <c r="S35" i="27"/>
  <c r="U35" i="27"/>
  <c r="I36" i="27"/>
  <c r="K36" i="27"/>
  <c r="M36" i="27"/>
  <c r="O36" i="27"/>
  <c r="Q36" i="27"/>
  <c r="S36" i="27"/>
  <c r="U36" i="27"/>
  <c r="I37" i="27"/>
  <c r="K37" i="27"/>
  <c r="M37" i="27"/>
  <c r="O37" i="27"/>
  <c r="Q37" i="27"/>
  <c r="S37" i="27"/>
  <c r="U37" i="27"/>
  <c r="I38" i="27"/>
  <c r="K38" i="27"/>
  <c r="M38" i="27"/>
  <c r="O38" i="27"/>
  <c r="Q38" i="27"/>
  <c r="S38" i="27"/>
  <c r="U38" i="27"/>
  <c r="I39" i="27"/>
  <c r="K39" i="27"/>
  <c r="M39" i="27"/>
  <c r="O39" i="27"/>
  <c r="Q39" i="27"/>
  <c r="S39" i="27"/>
  <c r="U39" i="27"/>
  <c r="I40" i="27"/>
  <c r="K40" i="27"/>
  <c r="M40" i="27"/>
  <c r="O40" i="27"/>
  <c r="Q40" i="27"/>
  <c r="S40" i="27"/>
  <c r="U40" i="27"/>
  <c r="I41" i="27"/>
  <c r="K41" i="27"/>
  <c r="M41" i="27"/>
  <c r="O41" i="27"/>
  <c r="Q41" i="27"/>
  <c r="S41" i="27"/>
  <c r="U41" i="27"/>
  <c r="I42" i="27"/>
  <c r="K42" i="27"/>
  <c r="M42" i="27"/>
  <c r="O42" i="27"/>
  <c r="Q42" i="27"/>
  <c r="S42" i="27"/>
  <c r="U42" i="27"/>
  <c r="I43" i="27"/>
  <c r="K43" i="27"/>
  <c r="M43" i="27"/>
  <c r="O43" i="27"/>
  <c r="Q43" i="27"/>
  <c r="S43" i="27"/>
  <c r="U43" i="27"/>
  <c r="I44" i="27"/>
  <c r="K44" i="27"/>
  <c r="M44" i="27"/>
  <c r="O44" i="27"/>
  <c r="Q44" i="27"/>
  <c r="S44" i="27"/>
  <c r="U44" i="27"/>
  <c r="I45" i="27"/>
  <c r="K45" i="27"/>
  <c r="M45" i="27"/>
  <c r="O45" i="27"/>
  <c r="Q45" i="27"/>
  <c r="S45" i="27"/>
  <c r="U45" i="27"/>
  <c r="I46" i="27"/>
  <c r="K46" i="27"/>
  <c r="M46" i="27"/>
  <c r="O46" i="27"/>
  <c r="Q46" i="27"/>
  <c r="S46" i="27"/>
  <c r="U46" i="27"/>
  <c r="I47" i="27"/>
  <c r="K47" i="27"/>
  <c r="M47" i="27"/>
  <c r="O47" i="27"/>
  <c r="Q47" i="27"/>
  <c r="S47" i="27"/>
  <c r="U47" i="27"/>
  <c r="I48" i="27"/>
  <c r="K48" i="27"/>
  <c r="M48" i="27"/>
  <c r="O48" i="27"/>
  <c r="Q48" i="27"/>
  <c r="S48" i="27"/>
  <c r="U48" i="27"/>
  <c r="I49" i="27"/>
  <c r="K49" i="27"/>
  <c r="M49" i="27"/>
  <c r="O49" i="27"/>
  <c r="Q49" i="27"/>
  <c r="S49" i="27"/>
  <c r="U49" i="27"/>
  <c r="I50" i="27"/>
  <c r="K50" i="27"/>
  <c r="M50" i="27"/>
  <c r="O50" i="27"/>
  <c r="Q50" i="27"/>
  <c r="S50" i="27"/>
  <c r="U50" i="27"/>
  <c r="I51" i="27"/>
  <c r="K51" i="27"/>
  <c r="M51" i="27"/>
  <c r="O51" i="27"/>
  <c r="Q51" i="27"/>
  <c r="S51" i="27"/>
  <c r="U51" i="27"/>
  <c r="I52" i="27"/>
  <c r="K52" i="27"/>
  <c r="M52" i="27"/>
  <c r="O52" i="27"/>
  <c r="Q52" i="27"/>
  <c r="S52" i="27"/>
  <c r="U52" i="27"/>
  <c r="I53" i="27"/>
  <c r="K53" i="27"/>
  <c r="M53" i="27"/>
  <c r="O53" i="27"/>
  <c r="Q53" i="27"/>
  <c r="S53" i="27"/>
  <c r="U53" i="27"/>
  <c r="I54" i="27"/>
  <c r="K54" i="27"/>
  <c r="M54" i="27"/>
  <c r="O54" i="27"/>
  <c r="Q54" i="27"/>
  <c r="S54" i="27"/>
  <c r="U54" i="27"/>
  <c r="U33" i="27"/>
  <c r="S33" i="27"/>
  <c r="Q33" i="27"/>
  <c r="O33" i="27"/>
  <c r="M33" i="27"/>
  <c r="K33" i="27"/>
  <c r="I33" i="27"/>
  <c r="AJ4" i="27" l="1"/>
  <c r="C34" i="27" l="1"/>
  <c r="E34" i="27"/>
  <c r="G34" i="27"/>
  <c r="C35" i="27"/>
  <c r="E35" i="27"/>
  <c r="G35" i="27"/>
  <c r="C36" i="27"/>
  <c r="E36" i="27"/>
  <c r="G36" i="27"/>
  <c r="C37" i="27"/>
  <c r="E37" i="27"/>
  <c r="G37" i="27"/>
  <c r="C38" i="27"/>
  <c r="E38" i="27"/>
  <c r="G38" i="27"/>
  <c r="C39" i="27"/>
  <c r="E39" i="27"/>
  <c r="G39" i="27"/>
  <c r="C40" i="27"/>
  <c r="E40" i="27"/>
  <c r="G40" i="27"/>
  <c r="C41" i="27"/>
  <c r="E41" i="27"/>
  <c r="G41" i="27"/>
  <c r="C42" i="27"/>
  <c r="E42" i="27"/>
  <c r="G42" i="27"/>
  <c r="C43" i="27"/>
  <c r="E43" i="27"/>
  <c r="G43" i="27"/>
  <c r="C44" i="27"/>
  <c r="E44" i="27"/>
  <c r="G44" i="27"/>
  <c r="C45" i="27"/>
  <c r="E45" i="27"/>
  <c r="G45" i="27"/>
  <c r="C46" i="27"/>
  <c r="E46" i="27"/>
  <c r="G46" i="27"/>
  <c r="C47" i="27"/>
  <c r="E47" i="27"/>
  <c r="G47" i="27"/>
  <c r="C48" i="27"/>
  <c r="E48" i="27"/>
  <c r="G48" i="27"/>
  <c r="C49" i="27"/>
  <c r="E49" i="27"/>
  <c r="G49" i="27"/>
  <c r="C50" i="27"/>
  <c r="E50" i="27"/>
  <c r="G50" i="27"/>
  <c r="C51" i="27"/>
  <c r="E51" i="27"/>
  <c r="G51" i="27"/>
  <c r="C52" i="27"/>
  <c r="E52" i="27"/>
  <c r="G52" i="27"/>
  <c r="C53" i="27"/>
  <c r="E53" i="27"/>
  <c r="G53" i="27"/>
  <c r="C54" i="27"/>
  <c r="E54" i="27"/>
  <c r="G54" i="27"/>
  <c r="G33" i="27"/>
  <c r="E33" i="27"/>
  <c r="C33" i="27" l="1"/>
  <c r="AI5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4" i="27"/>
  <c r="AJ50" i="27"/>
  <c r="AJ51" i="27"/>
  <c r="AJ52" i="27"/>
  <c r="AJ53" i="27"/>
  <c r="W14" i="4" s="1"/>
  <c r="AJ21" i="27"/>
  <c r="AJ22" i="27"/>
  <c r="AJ23" i="27"/>
  <c r="R17" i="4" s="1"/>
  <c r="AJ24" i="27"/>
  <c r="E32" i="27"/>
  <c r="G32" i="27"/>
  <c r="I32" i="27"/>
  <c r="K32" i="27"/>
  <c r="M32" i="27"/>
  <c r="O32" i="27"/>
  <c r="Q32" i="27"/>
  <c r="S32" i="27"/>
  <c r="U32" i="27"/>
  <c r="W32" i="27"/>
  <c r="Y32" i="27"/>
  <c r="AA32" i="27"/>
  <c r="AC32" i="27"/>
  <c r="AE32" i="27"/>
  <c r="AG32" i="27"/>
  <c r="C32" i="27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33" i="26"/>
  <c r="Y33" i="26"/>
  <c r="Y34" i="26"/>
  <c r="AA34" i="26"/>
  <c r="AC34" i="26"/>
  <c r="Y35" i="26"/>
  <c r="AA35" i="26"/>
  <c r="AC35" i="26"/>
  <c r="Y36" i="26"/>
  <c r="AA36" i="26"/>
  <c r="AC36" i="26"/>
  <c r="Y37" i="26"/>
  <c r="AA37" i="26"/>
  <c r="AC37" i="26"/>
  <c r="Y38" i="26"/>
  <c r="AA38" i="26"/>
  <c r="AC38" i="26"/>
  <c r="Y39" i="26"/>
  <c r="AA39" i="26"/>
  <c r="AC39" i="26"/>
  <c r="Y40" i="26"/>
  <c r="AA40" i="26"/>
  <c r="AC40" i="26"/>
  <c r="Y41" i="26"/>
  <c r="AA41" i="26"/>
  <c r="AC41" i="26"/>
  <c r="Y42" i="26"/>
  <c r="AA42" i="26"/>
  <c r="AC42" i="26"/>
  <c r="Y43" i="26"/>
  <c r="AA43" i="26"/>
  <c r="AC43" i="26"/>
  <c r="Y44" i="26"/>
  <c r="AA44" i="26"/>
  <c r="AC44" i="26"/>
  <c r="Y45" i="26"/>
  <c r="AA45" i="26"/>
  <c r="AC45" i="26"/>
  <c r="Y46" i="26"/>
  <c r="AA46" i="26"/>
  <c r="AC46" i="26"/>
  <c r="Y47" i="26"/>
  <c r="AA47" i="26"/>
  <c r="AC47" i="26"/>
  <c r="Y48" i="26"/>
  <c r="AA48" i="26"/>
  <c r="AC48" i="26"/>
  <c r="Y49" i="26"/>
  <c r="AA49" i="26"/>
  <c r="AC49" i="26"/>
  <c r="Y50" i="26"/>
  <c r="AA50" i="26"/>
  <c r="AC50" i="26"/>
  <c r="Y51" i="26"/>
  <c r="AA51" i="26"/>
  <c r="AC51" i="26"/>
  <c r="Y52" i="26"/>
  <c r="AA52" i="26"/>
  <c r="AC52" i="26"/>
  <c r="Y53" i="26"/>
  <c r="AA53" i="26"/>
  <c r="AC53" i="26"/>
  <c r="Y54" i="26"/>
  <c r="AA54" i="26"/>
  <c r="AC54" i="26"/>
  <c r="U34" i="26"/>
  <c r="U35" i="26"/>
  <c r="U36" i="26"/>
  <c r="U37" i="26"/>
  <c r="U38" i="26"/>
  <c r="U39" i="26"/>
  <c r="U40" i="26"/>
  <c r="U41" i="26"/>
  <c r="U42" i="26"/>
  <c r="U43" i="26"/>
  <c r="U44" i="26"/>
  <c r="U45" i="26"/>
  <c r="U46" i="26"/>
  <c r="U47" i="26"/>
  <c r="U48" i="26"/>
  <c r="U49" i="26"/>
  <c r="U50" i="26"/>
  <c r="U51" i="26"/>
  <c r="U52" i="26"/>
  <c r="U53" i="26"/>
  <c r="U54" i="26"/>
  <c r="U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33" i="26"/>
  <c r="AC33" i="26"/>
  <c r="AA33" i="26"/>
  <c r="E34" i="26"/>
  <c r="G34" i="26"/>
  <c r="I34" i="26"/>
  <c r="K34" i="26"/>
  <c r="M34" i="26"/>
  <c r="O34" i="26"/>
  <c r="Q34" i="26"/>
  <c r="S34" i="26"/>
  <c r="E35" i="26"/>
  <c r="G35" i="26"/>
  <c r="I35" i="26"/>
  <c r="K35" i="26"/>
  <c r="M35" i="26"/>
  <c r="O35" i="26"/>
  <c r="Q35" i="26"/>
  <c r="S35" i="26"/>
  <c r="E36" i="26"/>
  <c r="G36" i="26"/>
  <c r="I36" i="26"/>
  <c r="K36" i="26"/>
  <c r="M36" i="26"/>
  <c r="O36" i="26"/>
  <c r="Q36" i="26"/>
  <c r="S36" i="26"/>
  <c r="E37" i="26"/>
  <c r="G37" i="26"/>
  <c r="I37" i="26"/>
  <c r="K37" i="26"/>
  <c r="M37" i="26"/>
  <c r="O37" i="26"/>
  <c r="Q37" i="26"/>
  <c r="S37" i="26"/>
  <c r="E38" i="26"/>
  <c r="G38" i="26"/>
  <c r="I38" i="26"/>
  <c r="K38" i="26"/>
  <c r="M38" i="26"/>
  <c r="O38" i="26"/>
  <c r="Q38" i="26"/>
  <c r="S38" i="26"/>
  <c r="E39" i="26"/>
  <c r="G39" i="26"/>
  <c r="I39" i="26"/>
  <c r="K39" i="26"/>
  <c r="M39" i="26"/>
  <c r="O39" i="26"/>
  <c r="Q39" i="26"/>
  <c r="S39" i="26"/>
  <c r="E40" i="26"/>
  <c r="G40" i="26"/>
  <c r="I40" i="26"/>
  <c r="K40" i="26"/>
  <c r="M40" i="26"/>
  <c r="O40" i="26"/>
  <c r="Q40" i="26"/>
  <c r="S40" i="26"/>
  <c r="E41" i="26"/>
  <c r="G41" i="26"/>
  <c r="I41" i="26"/>
  <c r="K41" i="26"/>
  <c r="M41" i="26"/>
  <c r="O41" i="26"/>
  <c r="Q41" i="26"/>
  <c r="S41" i="26"/>
  <c r="E42" i="26"/>
  <c r="G42" i="26"/>
  <c r="I42" i="26"/>
  <c r="K42" i="26"/>
  <c r="M42" i="26"/>
  <c r="O42" i="26"/>
  <c r="Q42" i="26"/>
  <c r="S42" i="26"/>
  <c r="E43" i="26"/>
  <c r="G43" i="26"/>
  <c r="I43" i="26"/>
  <c r="K43" i="26"/>
  <c r="M43" i="26"/>
  <c r="O43" i="26"/>
  <c r="Q43" i="26"/>
  <c r="S43" i="26"/>
  <c r="E44" i="26"/>
  <c r="G44" i="26"/>
  <c r="I44" i="26"/>
  <c r="K44" i="26"/>
  <c r="M44" i="26"/>
  <c r="O44" i="26"/>
  <c r="Q44" i="26"/>
  <c r="S44" i="26"/>
  <c r="E45" i="26"/>
  <c r="G45" i="26"/>
  <c r="I45" i="26"/>
  <c r="K45" i="26"/>
  <c r="M45" i="26"/>
  <c r="O45" i="26"/>
  <c r="Q45" i="26"/>
  <c r="S45" i="26"/>
  <c r="E46" i="26"/>
  <c r="G46" i="26"/>
  <c r="I46" i="26"/>
  <c r="K46" i="26"/>
  <c r="M46" i="26"/>
  <c r="O46" i="26"/>
  <c r="Q46" i="26"/>
  <c r="S46" i="26"/>
  <c r="E47" i="26"/>
  <c r="G47" i="26"/>
  <c r="I47" i="26"/>
  <c r="K47" i="26"/>
  <c r="M47" i="26"/>
  <c r="O47" i="26"/>
  <c r="Q47" i="26"/>
  <c r="S47" i="26"/>
  <c r="E48" i="26"/>
  <c r="G48" i="26"/>
  <c r="I48" i="26"/>
  <c r="K48" i="26"/>
  <c r="M48" i="26"/>
  <c r="O48" i="26"/>
  <c r="Q48" i="26"/>
  <c r="S48" i="26"/>
  <c r="E49" i="26"/>
  <c r="G49" i="26"/>
  <c r="I49" i="26"/>
  <c r="K49" i="26"/>
  <c r="M49" i="26"/>
  <c r="O49" i="26"/>
  <c r="Q49" i="26"/>
  <c r="S49" i="26"/>
  <c r="E50" i="26"/>
  <c r="G50" i="26"/>
  <c r="I50" i="26"/>
  <c r="K50" i="26"/>
  <c r="M50" i="26"/>
  <c r="O50" i="26"/>
  <c r="Q50" i="26"/>
  <c r="S50" i="26"/>
  <c r="E51" i="26"/>
  <c r="G51" i="26"/>
  <c r="I51" i="26"/>
  <c r="K51" i="26"/>
  <c r="M51" i="26"/>
  <c r="O51" i="26"/>
  <c r="Q51" i="26"/>
  <c r="S51" i="26"/>
  <c r="E52" i="26"/>
  <c r="G52" i="26"/>
  <c r="I52" i="26"/>
  <c r="K52" i="26"/>
  <c r="M52" i="26"/>
  <c r="O52" i="26"/>
  <c r="Q52" i="26"/>
  <c r="S52" i="26"/>
  <c r="E53" i="26"/>
  <c r="G53" i="26"/>
  <c r="I53" i="26"/>
  <c r="K53" i="26"/>
  <c r="M53" i="26"/>
  <c r="O53" i="26"/>
  <c r="Q53" i="26"/>
  <c r="S53" i="26"/>
  <c r="E54" i="26"/>
  <c r="G54" i="26"/>
  <c r="I54" i="26"/>
  <c r="K54" i="26"/>
  <c r="M54" i="26"/>
  <c r="O54" i="26"/>
  <c r="Q54" i="26"/>
  <c r="S54" i="26"/>
  <c r="G33" i="26"/>
  <c r="S33" i="26"/>
  <c r="Q33" i="26"/>
  <c r="O33" i="26"/>
  <c r="M33" i="26"/>
  <c r="K33" i="26"/>
  <c r="I33" i="26"/>
  <c r="E33" i="26"/>
  <c r="C41" i="15"/>
  <c r="E41" i="15"/>
  <c r="G41" i="15"/>
  <c r="I41" i="15"/>
  <c r="K41" i="15"/>
  <c r="M41" i="15"/>
  <c r="O41" i="15"/>
  <c r="Q41" i="15"/>
  <c r="S41" i="15"/>
  <c r="U41" i="15"/>
  <c r="W41" i="15"/>
  <c r="Y41" i="15"/>
  <c r="AA41" i="15"/>
  <c r="AC41" i="15"/>
  <c r="AE41" i="15"/>
  <c r="AG41" i="15"/>
  <c r="AJ12" i="15"/>
  <c r="G24" i="4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33" i="26"/>
  <c r="C33" i="14"/>
  <c r="E33" i="14"/>
  <c r="G33" i="14"/>
  <c r="I33" i="14"/>
  <c r="K33" i="14"/>
  <c r="M33" i="14"/>
  <c r="O33" i="14"/>
  <c r="Q33" i="14"/>
  <c r="S33" i="14"/>
  <c r="U33" i="14"/>
  <c r="W33" i="14"/>
  <c r="Y33" i="14"/>
  <c r="AA33" i="14"/>
  <c r="AC33" i="14"/>
  <c r="AE33" i="14"/>
  <c r="AG33" i="14"/>
  <c r="AJ4" i="14"/>
  <c r="F5" i="4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J21" i="26"/>
  <c r="AJ22" i="26"/>
  <c r="AJ23" i="26"/>
  <c r="Q17" i="4" s="1"/>
  <c r="AJ24" i="26"/>
  <c r="Q14" i="4" s="1"/>
  <c r="AJ50" i="26"/>
  <c r="AJ51" i="26"/>
  <c r="AJ52" i="26"/>
  <c r="AJ53" i="26"/>
  <c r="E32" i="26"/>
  <c r="G32" i="26"/>
  <c r="I32" i="26"/>
  <c r="K32" i="26"/>
  <c r="M32" i="26"/>
  <c r="O32" i="26"/>
  <c r="Q32" i="26"/>
  <c r="S32" i="26"/>
  <c r="U32" i="26"/>
  <c r="W32" i="26"/>
  <c r="Y32" i="26"/>
  <c r="AA32" i="26"/>
  <c r="AC32" i="26"/>
  <c r="AE32" i="26"/>
  <c r="AG32" i="26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33" i="25"/>
  <c r="C34" i="25"/>
  <c r="E34" i="25"/>
  <c r="G34" i="25"/>
  <c r="I34" i="25"/>
  <c r="K34" i="25"/>
  <c r="M34" i="25"/>
  <c r="O34" i="25"/>
  <c r="Q34" i="25"/>
  <c r="S34" i="25"/>
  <c r="U34" i="25"/>
  <c r="W34" i="25"/>
  <c r="Y34" i="25"/>
  <c r="AA34" i="25"/>
  <c r="AC34" i="25"/>
  <c r="C35" i="25"/>
  <c r="E35" i="25"/>
  <c r="G35" i="25"/>
  <c r="I35" i="25"/>
  <c r="K35" i="25"/>
  <c r="M35" i="25"/>
  <c r="O35" i="25"/>
  <c r="Q35" i="25"/>
  <c r="S35" i="25"/>
  <c r="U35" i="25"/>
  <c r="W35" i="25"/>
  <c r="Y35" i="25"/>
  <c r="AA35" i="25"/>
  <c r="AC35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A36" i="25"/>
  <c r="AC36" i="25"/>
  <c r="C37" i="25"/>
  <c r="E37" i="25"/>
  <c r="G37" i="25"/>
  <c r="I37" i="25"/>
  <c r="K37" i="25"/>
  <c r="M37" i="25"/>
  <c r="O37" i="25"/>
  <c r="Q37" i="25"/>
  <c r="S37" i="25"/>
  <c r="U37" i="25"/>
  <c r="W37" i="25"/>
  <c r="Y37" i="25"/>
  <c r="AA37" i="25"/>
  <c r="AC37" i="25"/>
  <c r="C38" i="25"/>
  <c r="E38" i="25"/>
  <c r="G38" i="25"/>
  <c r="I38" i="25"/>
  <c r="K38" i="25"/>
  <c r="M38" i="25"/>
  <c r="O38" i="25"/>
  <c r="Q38" i="25"/>
  <c r="S38" i="25"/>
  <c r="U38" i="25"/>
  <c r="W38" i="25"/>
  <c r="Y38" i="25"/>
  <c r="AA38" i="25"/>
  <c r="AC38" i="25"/>
  <c r="C39" i="25"/>
  <c r="E39" i="25"/>
  <c r="G39" i="25"/>
  <c r="I39" i="25"/>
  <c r="K39" i="25"/>
  <c r="M39" i="25"/>
  <c r="O39" i="25"/>
  <c r="Q39" i="25"/>
  <c r="S39" i="25"/>
  <c r="U39" i="25"/>
  <c r="W39" i="25"/>
  <c r="Y39" i="25"/>
  <c r="AA39" i="25"/>
  <c r="AC39" i="25"/>
  <c r="C40" i="25"/>
  <c r="E40" i="25"/>
  <c r="G40" i="25"/>
  <c r="I40" i="25"/>
  <c r="K40" i="25"/>
  <c r="M40" i="25"/>
  <c r="O40" i="25"/>
  <c r="Q40" i="25"/>
  <c r="S40" i="25"/>
  <c r="U40" i="25"/>
  <c r="W40" i="25"/>
  <c r="Y40" i="25"/>
  <c r="AA40" i="25"/>
  <c r="AC40" i="25"/>
  <c r="C41" i="25"/>
  <c r="E41" i="25"/>
  <c r="G41" i="25"/>
  <c r="I41" i="25"/>
  <c r="K41" i="25"/>
  <c r="M41" i="25"/>
  <c r="O41" i="25"/>
  <c r="Q41" i="25"/>
  <c r="S41" i="25"/>
  <c r="U41" i="25"/>
  <c r="W41" i="25"/>
  <c r="Y41" i="25"/>
  <c r="AA41" i="25"/>
  <c r="AC41" i="25"/>
  <c r="C42" i="25"/>
  <c r="E42" i="25"/>
  <c r="G42" i="25"/>
  <c r="I42" i="25"/>
  <c r="K42" i="25"/>
  <c r="M42" i="25"/>
  <c r="O42" i="25"/>
  <c r="Q42" i="25"/>
  <c r="S42" i="25"/>
  <c r="U42" i="25"/>
  <c r="W42" i="25"/>
  <c r="Y42" i="25"/>
  <c r="AA42" i="25"/>
  <c r="AC42" i="25"/>
  <c r="C43" i="25"/>
  <c r="E43" i="25"/>
  <c r="G43" i="25"/>
  <c r="I43" i="25"/>
  <c r="K43" i="25"/>
  <c r="M43" i="25"/>
  <c r="O43" i="25"/>
  <c r="Q43" i="25"/>
  <c r="S43" i="25"/>
  <c r="U43" i="25"/>
  <c r="W43" i="25"/>
  <c r="Y43" i="25"/>
  <c r="AA43" i="25"/>
  <c r="AC43" i="25"/>
  <c r="C44" i="25"/>
  <c r="E44" i="25"/>
  <c r="G44" i="25"/>
  <c r="I44" i="25"/>
  <c r="K44" i="25"/>
  <c r="M44" i="25"/>
  <c r="O44" i="25"/>
  <c r="Q44" i="25"/>
  <c r="S44" i="25"/>
  <c r="U44" i="25"/>
  <c r="W44" i="25"/>
  <c r="Y44" i="25"/>
  <c r="AA44" i="25"/>
  <c r="AC44" i="25"/>
  <c r="C45" i="25"/>
  <c r="E45" i="25"/>
  <c r="G45" i="25"/>
  <c r="I45" i="25"/>
  <c r="K45" i="25"/>
  <c r="M45" i="25"/>
  <c r="O45" i="25"/>
  <c r="Q45" i="25"/>
  <c r="S45" i="25"/>
  <c r="U45" i="25"/>
  <c r="W45" i="25"/>
  <c r="Y45" i="25"/>
  <c r="AA45" i="25"/>
  <c r="AC45" i="25"/>
  <c r="C46" i="25"/>
  <c r="E46" i="25"/>
  <c r="G46" i="25"/>
  <c r="I46" i="25"/>
  <c r="K46" i="25"/>
  <c r="M46" i="25"/>
  <c r="O46" i="25"/>
  <c r="Q46" i="25"/>
  <c r="S46" i="25"/>
  <c r="U46" i="25"/>
  <c r="W46" i="25"/>
  <c r="Y46" i="25"/>
  <c r="AA46" i="25"/>
  <c r="AC46" i="25"/>
  <c r="C47" i="25"/>
  <c r="E47" i="25"/>
  <c r="G47" i="25"/>
  <c r="I47" i="25"/>
  <c r="K47" i="25"/>
  <c r="M47" i="25"/>
  <c r="O47" i="25"/>
  <c r="Q47" i="25"/>
  <c r="S47" i="25"/>
  <c r="U47" i="25"/>
  <c r="W47" i="25"/>
  <c r="Y47" i="25"/>
  <c r="AA47" i="25"/>
  <c r="AC47" i="25"/>
  <c r="C48" i="25"/>
  <c r="E48" i="25"/>
  <c r="G48" i="25"/>
  <c r="I48" i="25"/>
  <c r="K48" i="25"/>
  <c r="M48" i="25"/>
  <c r="O48" i="25"/>
  <c r="Q48" i="25"/>
  <c r="S48" i="25"/>
  <c r="U48" i="25"/>
  <c r="W48" i="25"/>
  <c r="Y48" i="25"/>
  <c r="AA48" i="25"/>
  <c r="AC48" i="25"/>
  <c r="C49" i="25"/>
  <c r="E49" i="25"/>
  <c r="G49" i="25"/>
  <c r="I49" i="25"/>
  <c r="K49" i="25"/>
  <c r="M49" i="25"/>
  <c r="O49" i="25"/>
  <c r="Q49" i="25"/>
  <c r="S49" i="25"/>
  <c r="U49" i="25"/>
  <c r="W49" i="25"/>
  <c r="Y49" i="25"/>
  <c r="AA49" i="25"/>
  <c r="AC49" i="25"/>
  <c r="C50" i="25"/>
  <c r="E50" i="25"/>
  <c r="G50" i="25"/>
  <c r="I50" i="25"/>
  <c r="K50" i="25"/>
  <c r="M50" i="25"/>
  <c r="O50" i="25"/>
  <c r="Q50" i="25"/>
  <c r="S50" i="25"/>
  <c r="U50" i="25"/>
  <c r="W50" i="25"/>
  <c r="Y50" i="25"/>
  <c r="AA50" i="25"/>
  <c r="AC50" i="25"/>
  <c r="C51" i="25"/>
  <c r="E51" i="25"/>
  <c r="G51" i="25"/>
  <c r="I51" i="25"/>
  <c r="K51" i="25"/>
  <c r="M51" i="25"/>
  <c r="O51" i="25"/>
  <c r="Q51" i="25"/>
  <c r="S51" i="25"/>
  <c r="U51" i="25"/>
  <c r="W51" i="25"/>
  <c r="Y51" i="25"/>
  <c r="AA51" i="25"/>
  <c r="AC51" i="25"/>
  <c r="C52" i="25"/>
  <c r="E52" i="25"/>
  <c r="G52" i="25"/>
  <c r="I52" i="25"/>
  <c r="K52" i="25"/>
  <c r="M52" i="25"/>
  <c r="O52" i="25"/>
  <c r="Q52" i="25"/>
  <c r="S52" i="25"/>
  <c r="U52" i="25"/>
  <c r="W52" i="25"/>
  <c r="Y52" i="25"/>
  <c r="AA52" i="25"/>
  <c r="AC52" i="25"/>
  <c r="C53" i="25"/>
  <c r="E53" i="25"/>
  <c r="G53" i="25"/>
  <c r="I53" i="25"/>
  <c r="K53" i="25"/>
  <c r="M53" i="25"/>
  <c r="O53" i="25"/>
  <c r="Q53" i="25"/>
  <c r="S53" i="25"/>
  <c r="U53" i="25"/>
  <c r="W53" i="25"/>
  <c r="Y53" i="25"/>
  <c r="AA53" i="25"/>
  <c r="AC53" i="25"/>
  <c r="C54" i="25"/>
  <c r="E54" i="25"/>
  <c r="G54" i="25"/>
  <c r="I54" i="25"/>
  <c r="K54" i="25"/>
  <c r="M54" i="25"/>
  <c r="O54" i="25"/>
  <c r="Q54" i="25"/>
  <c r="S54" i="25"/>
  <c r="U54" i="25"/>
  <c r="W54" i="25"/>
  <c r="Y54" i="25"/>
  <c r="AA54" i="25"/>
  <c r="AC54" i="25"/>
  <c r="AC33" i="25"/>
  <c r="AA33" i="25"/>
  <c r="Y33" i="25"/>
  <c r="W33" i="25"/>
  <c r="U33" i="25"/>
  <c r="S33" i="25"/>
  <c r="Q33" i="25"/>
  <c r="O33" i="25"/>
  <c r="M33" i="25"/>
  <c r="K33" i="25"/>
  <c r="I33" i="25"/>
  <c r="G33" i="25"/>
  <c r="E33" i="25"/>
  <c r="C33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" i="25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V10" i="4"/>
  <c r="C48" i="24"/>
  <c r="E48" i="24"/>
  <c r="G48" i="24"/>
  <c r="I48" i="24"/>
  <c r="K48" i="24"/>
  <c r="M48" i="24"/>
  <c r="O48" i="24"/>
  <c r="Q48" i="24"/>
  <c r="S48" i="24"/>
  <c r="U48" i="24"/>
  <c r="W48" i="24"/>
  <c r="Y48" i="24"/>
  <c r="AA48" i="24"/>
  <c r="AC48" i="24"/>
  <c r="AE48" i="24"/>
  <c r="AG48" i="24"/>
  <c r="AJ19" i="24"/>
  <c r="O4" i="4"/>
  <c r="C33" i="24"/>
  <c r="E33" i="24"/>
  <c r="G33" i="24"/>
  <c r="I33" i="24"/>
  <c r="K33" i="24"/>
  <c r="M33" i="24"/>
  <c r="O33" i="24"/>
  <c r="Q33" i="24"/>
  <c r="S33" i="24"/>
  <c r="U33" i="24"/>
  <c r="W33" i="24"/>
  <c r="Y33" i="24"/>
  <c r="AA33" i="24"/>
  <c r="AC33" i="24"/>
  <c r="AE33" i="24"/>
  <c r="AG33" i="24"/>
  <c r="AJ4" i="24"/>
  <c r="O5" i="4"/>
  <c r="C39" i="24"/>
  <c r="E39" i="24"/>
  <c r="G39" i="24"/>
  <c r="I39" i="24"/>
  <c r="K39" i="24"/>
  <c r="M39" i="24"/>
  <c r="O39" i="24"/>
  <c r="Q39" i="24"/>
  <c r="S39" i="24"/>
  <c r="U39" i="24"/>
  <c r="W39" i="24"/>
  <c r="Y39" i="24"/>
  <c r="AA39" i="24"/>
  <c r="AC39" i="24"/>
  <c r="AE39" i="24"/>
  <c r="AG39" i="24"/>
  <c r="AJ10" i="24"/>
  <c r="O10" i="4"/>
  <c r="C35" i="24"/>
  <c r="E35" i="24"/>
  <c r="G35" i="24"/>
  <c r="I35" i="24"/>
  <c r="K35" i="24"/>
  <c r="M35" i="24"/>
  <c r="O35" i="24"/>
  <c r="Q35" i="24"/>
  <c r="S35" i="24"/>
  <c r="U35" i="24"/>
  <c r="W35" i="24"/>
  <c r="Y35" i="24"/>
  <c r="AA35" i="24"/>
  <c r="AC35" i="24"/>
  <c r="AE35" i="24"/>
  <c r="AG35" i="24"/>
  <c r="AJ6" i="24"/>
  <c r="O11" i="4"/>
  <c r="C50" i="24"/>
  <c r="E50" i="24"/>
  <c r="G50" i="24"/>
  <c r="I50" i="24"/>
  <c r="K50" i="24"/>
  <c r="M50" i="24"/>
  <c r="O50" i="24"/>
  <c r="Q50" i="24"/>
  <c r="S50" i="24"/>
  <c r="U50" i="24"/>
  <c r="W50" i="24"/>
  <c r="Y50" i="24"/>
  <c r="AA50" i="24"/>
  <c r="AC50" i="24"/>
  <c r="AE50" i="24"/>
  <c r="AG50" i="24"/>
  <c r="AJ21" i="24"/>
  <c r="O6" i="4"/>
  <c r="C36" i="24"/>
  <c r="E36" i="24"/>
  <c r="G36" i="24"/>
  <c r="I36" i="24"/>
  <c r="K36" i="24"/>
  <c r="M36" i="24"/>
  <c r="O36" i="24"/>
  <c r="Q36" i="24"/>
  <c r="S36" i="24"/>
  <c r="U36" i="24"/>
  <c r="W36" i="24"/>
  <c r="Y36" i="24"/>
  <c r="AA36" i="24"/>
  <c r="AC36" i="24"/>
  <c r="AE36" i="24"/>
  <c r="AG36" i="24"/>
  <c r="AJ7" i="24"/>
  <c r="O7" i="4"/>
  <c r="C37" i="24"/>
  <c r="E37" i="24"/>
  <c r="G37" i="24"/>
  <c r="I37" i="24"/>
  <c r="K37" i="24"/>
  <c r="M37" i="24"/>
  <c r="O37" i="24"/>
  <c r="Q37" i="24"/>
  <c r="S37" i="24"/>
  <c r="U37" i="24"/>
  <c r="W37" i="24"/>
  <c r="Y37" i="24"/>
  <c r="AA37" i="24"/>
  <c r="AC37" i="24"/>
  <c r="AE37" i="24"/>
  <c r="AG37" i="24"/>
  <c r="AJ8" i="24"/>
  <c r="O8" i="4"/>
  <c r="C54" i="24"/>
  <c r="E54" i="24"/>
  <c r="G54" i="24"/>
  <c r="I54" i="24"/>
  <c r="K54" i="24"/>
  <c r="M54" i="24"/>
  <c r="O54" i="24"/>
  <c r="Q54" i="24"/>
  <c r="S54" i="24"/>
  <c r="U54" i="24"/>
  <c r="W54" i="24"/>
  <c r="Y54" i="24"/>
  <c r="AA54" i="24"/>
  <c r="AC54" i="24"/>
  <c r="AE54" i="24"/>
  <c r="AG54" i="24"/>
  <c r="AJ25" i="24"/>
  <c r="O9" i="4"/>
  <c r="C40" i="24"/>
  <c r="E40" i="24"/>
  <c r="G40" i="24"/>
  <c r="I40" i="24"/>
  <c r="K40" i="24"/>
  <c r="M40" i="24"/>
  <c r="O40" i="24"/>
  <c r="Q40" i="24"/>
  <c r="S40" i="24"/>
  <c r="U40" i="24"/>
  <c r="W40" i="24"/>
  <c r="Y40" i="24"/>
  <c r="AA40" i="24"/>
  <c r="AC40" i="24"/>
  <c r="AE40" i="24"/>
  <c r="AG40" i="24"/>
  <c r="AJ11" i="24"/>
  <c r="O13" i="4"/>
  <c r="C49" i="24"/>
  <c r="E49" i="24"/>
  <c r="G49" i="24"/>
  <c r="I49" i="24"/>
  <c r="K49" i="24"/>
  <c r="M49" i="24"/>
  <c r="O49" i="24"/>
  <c r="Q49" i="24"/>
  <c r="S49" i="24"/>
  <c r="U49" i="24"/>
  <c r="W49" i="24"/>
  <c r="Y49" i="24"/>
  <c r="AA49" i="24"/>
  <c r="AC49" i="24"/>
  <c r="AE49" i="24"/>
  <c r="AG49" i="24"/>
  <c r="AJ20" i="24"/>
  <c r="O12" i="4"/>
  <c r="C52" i="24"/>
  <c r="E52" i="24"/>
  <c r="G52" i="24"/>
  <c r="I52" i="24"/>
  <c r="K52" i="24"/>
  <c r="M52" i="24"/>
  <c r="O52" i="24"/>
  <c r="Q52" i="24"/>
  <c r="S52" i="24"/>
  <c r="U52" i="24"/>
  <c r="W52" i="24"/>
  <c r="Y52" i="24"/>
  <c r="AA52" i="24"/>
  <c r="AC52" i="24"/>
  <c r="AE52" i="24"/>
  <c r="AG52" i="24"/>
  <c r="AJ23" i="24"/>
  <c r="O17" i="4"/>
  <c r="C34" i="24"/>
  <c r="E34" i="24"/>
  <c r="G34" i="24"/>
  <c r="I34" i="24"/>
  <c r="K34" i="24"/>
  <c r="M34" i="24"/>
  <c r="O34" i="24"/>
  <c r="Q34" i="24"/>
  <c r="S34" i="24"/>
  <c r="U34" i="24"/>
  <c r="W34" i="24"/>
  <c r="Y34" i="24"/>
  <c r="AA34" i="24"/>
  <c r="AC34" i="24"/>
  <c r="AE34" i="24"/>
  <c r="AG34" i="24"/>
  <c r="AJ5" i="24"/>
  <c r="O18" i="4"/>
  <c r="C53" i="24"/>
  <c r="E53" i="24"/>
  <c r="G53" i="24"/>
  <c r="I53" i="24"/>
  <c r="K53" i="24"/>
  <c r="M53" i="24"/>
  <c r="O53" i="24"/>
  <c r="Q53" i="24"/>
  <c r="S53" i="24"/>
  <c r="U53" i="24"/>
  <c r="W53" i="24"/>
  <c r="Y53" i="24"/>
  <c r="AA53" i="24"/>
  <c r="AC53" i="24"/>
  <c r="AE53" i="24"/>
  <c r="AG53" i="24"/>
  <c r="AJ24" i="24"/>
  <c r="O14" i="4"/>
  <c r="C51" i="24"/>
  <c r="E51" i="24"/>
  <c r="G51" i="24"/>
  <c r="I51" i="24"/>
  <c r="K51" i="24"/>
  <c r="M51" i="24"/>
  <c r="O51" i="24"/>
  <c r="Q51" i="24"/>
  <c r="S51" i="24"/>
  <c r="U51" i="24"/>
  <c r="W51" i="24"/>
  <c r="Y51" i="24"/>
  <c r="AA51" i="24"/>
  <c r="AC51" i="24"/>
  <c r="AE51" i="24"/>
  <c r="AG51" i="24"/>
  <c r="AJ22" i="24"/>
  <c r="O15" i="4"/>
  <c r="C43" i="24"/>
  <c r="E43" i="24"/>
  <c r="G43" i="24"/>
  <c r="I43" i="24"/>
  <c r="K43" i="24"/>
  <c r="M43" i="24"/>
  <c r="O43" i="24"/>
  <c r="Q43" i="24"/>
  <c r="S43" i="24"/>
  <c r="U43" i="24"/>
  <c r="W43" i="24"/>
  <c r="Y43" i="24"/>
  <c r="AA43" i="24"/>
  <c r="AC43" i="24"/>
  <c r="AE43" i="24"/>
  <c r="AG43" i="24"/>
  <c r="AJ14" i="24"/>
  <c r="O19" i="4"/>
  <c r="C47" i="24"/>
  <c r="E47" i="24"/>
  <c r="G47" i="24"/>
  <c r="I47" i="24"/>
  <c r="K47" i="24"/>
  <c r="M47" i="24"/>
  <c r="O47" i="24"/>
  <c r="Q47" i="24"/>
  <c r="S47" i="24"/>
  <c r="U47" i="24"/>
  <c r="W47" i="24"/>
  <c r="Y47" i="24"/>
  <c r="AA47" i="24"/>
  <c r="AC47" i="24"/>
  <c r="AE47" i="24"/>
  <c r="AG47" i="24"/>
  <c r="AJ18" i="24"/>
  <c r="O23" i="4"/>
  <c r="C44" i="24"/>
  <c r="E44" i="24"/>
  <c r="G44" i="24"/>
  <c r="I44" i="24"/>
  <c r="K44" i="24"/>
  <c r="M44" i="24"/>
  <c r="O44" i="24"/>
  <c r="Q44" i="24"/>
  <c r="S44" i="24"/>
  <c r="U44" i="24"/>
  <c r="W44" i="24"/>
  <c r="Y44" i="24"/>
  <c r="AA44" i="24"/>
  <c r="AC44" i="24"/>
  <c r="AE44" i="24"/>
  <c r="AG44" i="24"/>
  <c r="AJ15" i="24"/>
  <c r="O20" i="4"/>
  <c r="C42" i="24"/>
  <c r="E42" i="24"/>
  <c r="G42" i="24"/>
  <c r="I42" i="24"/>
  <c r="K42" i="24"/>
  <c r="M42" i="24"/>
  <c r="O42" i="24"/>
  <c r="Q42" i="24"/>
  <c r="S42" i="24"/>
  <c r="U42" i="24"/>
  <c r="W42" i="24"/>
  <c r="Y42" i="24"/>
  <c r="AA42" i="24"/>
  <c r="AC42" i="24"/>
  <c r="AE42" i="24"/>
  <c r="AG42" i="24"/>
  <c r="AJ13" i="24"/>
  <c r="O16" i="4"/>
  <c r="C45" i="24"/>
  <c r="E45" i="24"/>
  <c r="G45" i="24"/>
  <c r="I45" i="24"/>
  <c r="K45" i="24"/>
  <c r="M45" i="24"/>
  <c r="O45" i="24"/>
  <c r="Q45" i="24"/>
  <c r="S45" i="24"/>
  <c r="U45" i="24"/>
  <c r="W45" i="24"/>
  <c r="Y45" i="24"/>
  <c r="AA45" i="24"/>
  <c r="AC45" i="24"/>
  <c r="AE45" i="24"/>
  <c r="AG45" i="24"/>
  <c r="AJ16" i="24"/>
  <c r="O21" i="4"/>
  <c r="C38" i="24"/>
  <c r="E38" i="24"/>
  <c r="G38" i="24"/>
  <c r="I38" i="24"/>
  <c r="K38" i="24"/>
  <c r="M38" i="24"/>
  <c r="O38" i="24"/>
  <c r="Q38" i="24"/>
  <c r="S38" i="24"/>
  <c r="U38" i="24"/>
  <c r="W38" i="24"/>
  <c r="Y38" i="24"/>
  <c r="AA38" i="24"/>
  <c r="AC38" i="24"/>
  <c r="AE38" i="24"/>
  <c r="AG38" i="24"/>
  <c r="AJ9" i="24"/>
  <c r="O22" i="4"/>
  <c r="C41" i="24"/>
  <c r="E41" i="24"/>
  <c r="G41" i="24"/>
  <c r="I41" i="24"/>
  <c r="K41" i="24"/>
  <c r="M41" i="24"/>
  <c r="O41" i="24"/>
  <c r="Q41" i="24"/>
  <c r="S41" i="24"/>
  <c r="U41" i="24"/>
  <c r="W41" i="24"/>
  <c r="Y41" i="24"/>
  <c r="AA41" i="24"/>
  <c r="AC41" i="24"/>
  <c r="AE41" i="24"/>
  <c r="AG41" i="24"/>
  <c r="AJ12" i="24"/>
  <c r="O24" i="4"/>
  <c r="C46" i="24"/>
  <c r="E46" i="24"/>
  <c r="G46" i="24"/>
  <c r="I46" i="24"/>
  <c r="K46" i="24"/>
  <c r="M46" i="24"/>
  <c r="O46" i="24"/>
  <c r="Q46" i="24"/>
  <c r="S46" i="24"/>
  <c r="U46" i="24"/>
  <c r="W46" i="24"/>
  <c r="Y46" i="24"/>
  <c r="AA46" i="24"/>
  <c r="AC46" i="24"/>
  <c r="AE46" i="24"/>
  <c r="AG46" i="24"/>
  <c r="AJ17" i="24"/>
  <c r="O25" i="4"/>
  <c r="AJ50" i="24"/>
  <c r="AJ51" i="24"/>
  <c r="AJ52" i="24"/>
  <c r="AJ53" i="24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C49" i="23"/>
  <c r="AC50" i="23"/>
  <c r="AC51" i="23"/>
  <c r="AC52" i="23"/>
  <c r="AC53" i="23"/>
  <c r="AC54" i="23"/>
  <c r="V7" i="4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47" i="23"/>
  <c r="AA48" i="23"/>
  <c r="AA49" i="23"/>
  <c r="AA50" i="23"/>
  <c r="AA51" i="23"/>
  <c r="AA52" i="23"/>
  <c r="AA53" i="23"/>
  <c r="AA54" i="23"/>
  <c r="AA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33" i="23"/>
  <c r="E34" i="23"/>
  <c r="G34" i="23"/>
  <c r="I34" i="23"/>
  <c r="K34" i="23"/>
  <c r="M34" i="23"/>
  <c r="O34" i="23"/>
  <c r="Q34" i="23"/>
  <c r="S34" i="23"/>
  <c r="U34" i="23"/>
  <c r="W34" i="23"/>
  <c r="E35" i="23"/>
  <c r="G35" i="23"/>
  <c r="I35" i="23"/>
  <c r="K35" i="23"/>
  <c r="M35" i="23"/>
  <c r="O35" i="23"/>
  <c r="Q35" i="23"/>
  <c r="S35" i="23"/>
  <c r="U35" i="23"/>
  <c r="W35" i="23"/>
  <c r="E36" i="23"/>
  <c r="G36" i="23"/>
  <c r="I36" i="23"/>
  <c r="K36" i="23"/>
  <c r="M36" i="23"/>
  <c r="O36" i="23"/>
  <c r="Q36" i="23"/>
  <c r="S36" i="23"/>
  <c r="U36" i="23"/>
  <c r="W36" i="23"/>
  <c r="E37" i="23"/>
  <c r="G37" i="23"/>
  <c r="I37" i="23"/>
  <c r="K37" i="23"/>
  <c r="M37" i="23"/>
  <c r="O37" i="23"/>
  <c r="Q37" i="23"/>
  <c r="S37" i="23"/>
  <c r="U37" i="23"/>
  <c r="W37" i="23"/>
  <c r="E38" i="23"/>
  <c r="G38" i="23"/>
  <c r="I38" i="23"/>
  <c r="K38" i="23"/>
  <c r="M38" i="23"/>
  <c r="O38" i="23"/>
  <c r="Q38" i="23"/>
  <c r="S38" i="23"/>
  <c r="U38" i="23"/>
  <c r="W38" i="23"/>
  <c r="E39" i="23"/>
  <c r="G39" i="23"/>
  <c r="I39" i="23"/>
  <c r="K39" i="23"/>
  <c r="M39" i="23"/>
  <c r="O39" i="23"/>
  <c r="Q39" i="23"/>
  <c r="S39" i="23"/>
  <c r="U39" i="23"/>
  <c r="W39" i="23"/>
  <c r="E40" i="23"/>
  <c r="G40" i="23"/>
  <c r="I40" i="23"/>
  <c r="K40" i="23"/>
  <c r="M40" i="23"/>
  <c r="O40" i="23"/>
  <c r="Q40" i="23"/>
  <c r="S40" i="23"/>
  <c r="U40" i="23"/>
  <c r="W40" i="23"/>
  <c r="E41" i="23"/>
  <c r="G41" i="23"/>
  <c r="I41" i="23"/>
  <c r="K41" i="23"/>
  <c r="M41" i="23"/>
  <c r="O41" i="23"/>
  <c r="Q41" i="23"/>
  <c r="S41" i="23"/>
  <c r="U41" i="23"/>
  <c r="W41" i="23"/>
  <c r="E42" i="23"/>
  <c r="G42" i="23"/>
  <c r="I42" i="23"/>
  <c r="K42" i="23"/>
  <c r="M42" i="23"/>
  <c r="O42" i="23"/>
  <c r="Q42" i="23"/>
  <c r="S42" i="23"/>
  <c r="U42" i="23"/>
  <c r="W42" i="23"/>
  <c r="E43" i="23"/>
  <c r="G43" i="23"/>
  <c r="I43" i="23"/>
  <c r="K43" i="23"/>
  <c r="M43" i="23"/>
  <c r="O43" i="23"/>
  <c r="Q43" i="23"/>
  <c r="S43" i="23"/>
  <c r="U43" i="23"/>
  <c r="W43" i="23"/>
  <c r="E44" i="23"/>
  <c r="G44" i="23"/>
  <c r="I44" i="23"/>
  <c r="K44" i="23"/>
  <c r="M44" i="23"/>
  <c r="O44" i="23"/>
  <c r="Q44" i="23"/>
  <c r="S44" i="23"/>
  <c r="U44" i="23"/>
  <c r="W44" i="23"/>
  <c r="E45" i="23"/>
  <c r="G45" i="23"/>
  <c r="I45" i="23"/>
  <c r="K45" i="23"/>
  <c r="M45" i="23"/>
  <c r="O45" i="23"/>
  <c r="Q45" i="23"/>
  <c r="S45" i="23"/>
  <c r="U45" i="23"/>
  <c r="W45" i="23"/>
  <c r="E46" i="23"/>
  <c r="G46" i="23"/>
  <c r="I46" i="23"/>
  <c r="K46" i="23"/>
  <c r="M46" i="23"/>
  <c r="O46" i="23"/>
  <c r="Q46" i="23"/>
  <c r="S46" i="23"/>
  <c r="U46" i="23"/>
  <c r="W46" i="23"/>
  <c r="E47" i="23"/>
  <c r="G47" i="23"/>
  <c r="I47" i="23"/>
  <c r="K47" i="23"/>
  <c r="M47" i="23"/>
  <c r="O47" i="23"/>
  <c r="Q47" i="23"/>
  <c r="S47" i="23"/>
  <c r="U47" i="23"/>
  <c r="W47" i="23"/>
  <c r="E48" i="23"/>
  <c r="G48" i="23"/>
  <c r="I48" i="23"/>
  <c r="K48" i="23"/>
  <c r="M48" i="23"/>
  <c r="O48" i="23"/>
  <c r="Q48" i="23"/>
  <c r="S48" i="23"/>
  <c r="U48" i="23"/>
  <c r="W48" i="23"/>
  <c r="E49" i="23"/>
  <c r="G49" i="23"/>
  <c r="I49" i="23"/>
  <c r="K49" i="23"/>
  <c r="M49" i="23"/>
  <c r="O49" i="23"/>
  <c r="Q49" i="23"/>
  <c r="S49" i="23"/>
  <c r="U49" i="23"/>
  <c r="W49" i="23"/>
  <c r="E50" i="23"/>
  <c r="G50" i="23"/>
  <c r="I50" i="23"/>
  <c r="K50" i="23"/>
  <c r="M50" i="23"/>
  <c r="O50" i="23"/>
  <c r="Q50" i="23"/>
  <c r="S50" i="23"/>
  <c r="U50" i="23"/>
  <c r="W50" i="23"/>
  <c r="E51" i="23"/>
  <c r="G51" i="23"/>
  <c r="I51" i="23"/>
  <c r="K51" i="23"/>
  <c r="M51" i="23"/>
  <c r="O51" i="23"/>
  <c r="Q51" i="23"/>
  <c r="S51" i="23"/>
  <c r="U51" i="23"/>
  <c r="W51" i="23"/>
  <c r="E52" i="23"/>
  <c r="G52" i="23"/>
  <c r="I52" i="23"/>
  <c r="K52" i="23"/>
  <c r="M52" i="23"/>
  <c r="O52" i="23"/>
  <c r="Q52" i="23"/>
  <c r="S52" i="23"/>
  <c r="U52" i="23"/>
  <c r="W52" i="23"/>
  <c r="E53" i="23"/>
  <c r="G53" i="23"/>
  <c r="I53" i="23"/>
  <c r="K53" i="23"/>
  <c r="M53" i="23"/>
  <c r="O53" i="23"/>
  <c r="Q53" i="23"/>
  <c r="S53" i="23"/>
  <c r="U53" i="23"/>
  <c r="W53" i="23"/>
  <c r="E54" i="23"/>
  <c r="G54" i="23"/>
  <c r="I54" i="23"/>
  <c r="K54" i="23"/>
  <c r="M54" i="23"/>
  <c r="O54" i="23"/>
  <c r="Q54" i="23"/>
  <c r="S54" i="23"/>
  <c r="U54" i="23"/>
  <c r="W54" i="23"/>
  <c r="W33" i="23"/>
  <c r="U33" i="23"/>
  <c r="S33" i="23"/>
  <c r="Q33" i="23"/>
  <c r="O33" i="23"/>
  <c r="M33" i="23"/>
  <c r="K33" i="23"/>
  <c r="I33" i="23"/>
  <c r="G33" i="23"/>
  <c r="E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33" i="23"/>
  <c r="AE34" i="23"/>
  <c r="AG34" i="23"/>
  <c r="AJ34" i="23"/>
  <c r="AE35" i="23"/>
  <c r="AG35" i="23"/>
  <c r="AJ35" i="23"/>
  <c r="AE36" i="23"/>
  <c r="AG36" i="23"/>
  <c r="AJ36" i="23"/>
  <c r="AE37" i="23"/>
  <c r="AG37" i="23"/>
  <c r="AJ37" i="23"/>
  <c r="AE38" i="23"/>
  <c r="AG38" i="23"/>
  <c r="AJ38" i="23"/>
  <c r="AE39" i="23"/>
  <c r="AG39" i="23"/>
  <c r="AJ39" i="23"/>
  <c r="AE40" i="23"/>
  <c r="AG40" i="23"/>
  <c r="AJ40" i="23"/>
  <c r="AE41" i="23"/>
  <c r="AG41" i="23"/>
  <c r="AJ41" i="23"/>
  <c r="AE42" i="23"/>
  <c r="AG42" i="23"/>
  <c r="AJ42" i="23"/>
  <c r="AE43" i="23"/>
  <c r="AG43" i="23"/>
  <c r="AJ43" i="23"/>
  <c r="AE44" i="23"/>
  <c r="AG44" i="23"/>
  <c r="AJ44" i="23"/>
  <c r="AE45" i="23"/>
  <c r="AG45" i="23"/>
  <c r="AJ45" i="23"/>
  <c r="AE46" i="23"/>
  <c r="AG46" i="23"/>
  <c r="AJ46" i="23"/>
  <c r="AE47" i="23"/>
  <c r="AG47" i="23"/>
  <c r="AJ47" i="23"/>
  <c r="AE48" i="23"/>
  <c r="AG48" i="23"/>
  <c r="AJ48" i="23"/>
  <c r="AE49" i="23"/>
  <c r="AJ49" i="23"/>
  <c r="AJ50" i="23"/>
  <c r="AJ51" i="23"/>
  <c r="AJ52" i="23"/>
  <c r="AJ53" i="23"/>
  <c r="AE54" i="23"/>
  <c r="AG54" i="23"/>
  <c r="AJ54" i="23"/>
  <c r="C39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J10" i="1"/>
  <c r="C10" i="4"/>
  <c r="C46" i="18"/>
  <c r="E46" i="18"/>
  <c r="G46" i="18"/>
  <c r="I46" i="18"/>
  <c r="K46" i="18"/>
  <c r="M46" i="18"/>
  <c r="O46" i="18"/>
  <c r="Q46" i="18"/>
  <c r="S46" i="18"/>
  <c r="U46" i="18"/>
  <c r="W46" i="18"/>
  <c r="Y46" i="18"/>
  <c r="AA46" i="18"/>
  <c r="AC46" i="18"/>
  <c r="AJ17" i="18"/>
  <c r="I25" i="4"/>
  <c r="E32" i="23"/>
  <c r="G32" i="23"/>
  <c r="I32" i="23"/>
  <c r="K32" i="23"/>
  <c r="M32" i="23"/>
  <c r="O32" i="23"/>
  <c r="Q32" i="23"/>
  <c r="S32" i="23"/>
  <c r="U32" i="23"/>
  <c r="W32" i="23"/>
  <c r="Y32" i="23"/>
  <c r="AA32" i="23"/>
  <c r="AC32" i="23"/>
  <c r="AJ21" i="23"/>
  <c r="AJ22" i="23"/>
  <c r="AJ23" i="23"/>
  <c r="AJ24" i="23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33" i="22"/>
  <c r="Y54" i="22"/>
  <c r="Y53" i="22"/>
  <c r="Y52" i="22"/>
  <c r="Y51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U34" i="22"/>
  <c r="W34" i="22"/>
  <c r="U35" i="22"/>
  <c r="W35" i="22"/>
  <c r="U36" i="22"/>
  <c r="W36" i="22"/>
  <c r="U37" i="22"/>
  <c r="W37" i="22"/>
  <c r="U38" i="22"/>
  <c r="W38" i="22"/>
  <c r="U39" i="22"/>
  <c r="W39" i="22"/>
  <c r="U40" i="22"/>
  <c r="W40" i="22"/>
  <c r="U41" i="22"/>
  <c r="W41" i="22"/>
  <c r="U42" i="22"/>
  <c r="W42" i="22"/>
  <c r="U43" i="22"/>
  <c r="W43" i="22"/>
  <c r="U44" i="22"/>
  <c r="W44" i="22"/>
  <c r="U45" i="22"/>
  <c r="W45" i="22"/>
  <c r="U46" i="22"/>
  <c r="W46" i="22"/>
  <c r="U47" i="22"/>
  <c r="W47" i="22"/>
  <c r="U48" i="22"/>
  <c r="W48" i="22"/>
  <c r="U49" i="22"/>
  <c r="W49" i="22"/>
  <c r="U50" i="22"/>
  <c r="W50" i="22"/>
  <c r="U51" i="22"/>
  <c r="W51" i="22"/>
  <c r="U52" i="22"/>
  <c r="W52" i="22"/>
  <c r="U53" i="22"/>
  <c r="W53" i="22"/>
  <c r="U54" i="22"/>
  <c r="W54" i="22"/>
  <c r="W33" i="22"/>
  <c r="U33" i="22"/>
  <c r="E34" i="22"/>
  <c r="G34" i="22"/>
  <c r="I34" i="22"/>
  <c r="K34" i="22"/>
  <c r="M34" i="22"/>
  <c r="O34" i="22"/>
  <c r="Q34" i="22"/>
  <c r="S34" i="22"/>
  <c r="E35" i="22"/>
  <c r="G35" i="22"/>
  <c r="I35" i="22"/>
  <c r="K35" i="22"/>
  <c r="M35" i="22"/>
  <c r="O35" i="22"/>
  <c r="Q35" i="22"/>
  <c r="S35" i="22"/>
  <c r="E36" i="22"/>
  <c r="G36" i="22"/>
  <c r="I36" i="22"/>
  <c r="K36" i="22"/>
  <c r="M36" i="22"/>
  <c r="O36" i="22"/>
  <c r="Q36" i="22"/>
  <c r="S36" i="22"/>
  <c r="E37" i="22"/>
  <c r="G37" i="22"/>
  <c r="I37" i="22"/>
  <c r="K37" i="22"/>
  <c r="M37" i="22"/>
  <c r="O37" i="22"/>
  <c r="Q37" i="22"/>
  <c r="S37" i="22"/>
  <c r="E38" i="22"/>
  <c r="G38" i="22"/>
  <c r="I38" i="22"/>
  <c r="K38" i="22"/>
  <c r="M38" i="22"/>
  <c r="O38" i="22"/>
  <c r="Q38" i="22"/>
  <c r="S38" i="22"/>
  <c r="E39" i="22"/>
  <c r="G39" i="22"/>
  <c r="I39" i="22"/>
  <c r="K39" i="22"/>
  <c r="M39" i="22"/>
  <c r="O39" i="22"/>
  <c r="Q39" i="22"/>
  <c r="S39" i="22"/>
  <c r="E40" i="22"/>
  <c r="G40" i="22"/>
  <c r="I40" i="22"/>
  <c r="K40" i="22"/>
  <c r="M40" i="22"/>
  <c r="O40" i="22"/>
  <c r="Q40" i="22"/>
  <c r="S40" i="22"/>
  <c r="E41" i="22"/>
  <c r="G41" i="22"/>
  <c r="I41" i="22"/>
  <c r="K41" i="22"/>
  <c r="M41" i="22"/>
  <c r="O41" i="22"/>
  <c r="Q41" i="22"/>
  <c r="S41" i="22"/>
  <c r="E42" i="22"/>
  <c r="G42" i="22"/>
  <c r="I42" i="22"/>
  <c r="K42" i="22"/>
  <c r="M42" i="22"/>
  <c r="O42" i="22"/>
  <c r="Q42" i="22"/>
  <c r="S42" i="22"/>
  <c r="E43" i="22"/>
  <c r="G43" i="22"/>
  <c r="I43" i="22"/>
  <c r="K43" i="22"/>
  <c r="M43" i="22"/>
  <c r="O43" i="22"/>
  <c r="Q43" i="22"/>
  <c r="S43" i="22"/>
  <c r="E44" i="22"/>
  <c r="G44" i="22"/>
  <c r="I44" i="22"/>
  <c r="K44" i="22"/>
  <c r="M44" i="22"/>
  <c r="O44" i="22"/>
  <c r="Q44" i="22"/>
  <c r="S44" i="22"/>
  <c r="E45" i="22"/>
  <c r="G45" i="22"/>
  <c r="I45" i="22"/>
  <c r="K45" i="22"/>
  <c r="M45" i="22"/>
  <c r="O45" i="22"/>
  <c r="Q45" i="22"/>
  <c r="S45" i="22"/>
  <c r="E46" i="22"/>
  <c r="G46" i="22"/>
  <c r="I46" i="22"/>
  <c r="K46" i="22"/>
  <c r="M46" i="22"/>
  <c r="O46" i="22"/>
  <c r="Q46" i="22"/>
  <c r="S46" i="22"/>
  <c r="E47" i="22"/>
  <c r="G47" i="22"/>
  <c r="I47" i="22"/>
  <c r="K47" i="22"/>
  <c r="M47" i="22"/>
  <c r="O47" i="22"/>
  <c r="Q47" i="22"/>
  <c r="S47" i="22"/>
  <c r="E48" i="22"/>
  <c r="G48" i="22"/>
  <c r="I48" i="22"/>
  <c r="K48" i="22"/>
  <c r="M48" i="22"/>
  <c r="O48" i="22"/>
  <c r="Q48" i="22"/>
  <c r="S48" i="22"/>
  <c r="E49" i="22"/>
  <c r="G49" i="22"/>
  <c r="I49" i="22"/>
  <c r="K49" i="22"/>
  <c r="M49" i="22"/>
  <c r="O49" i="22"/>
  <c r="Q49" i="22"/>
  <c r="S49" i="22"/>
  <c r="E50" i="22"/>
  <c r="G50" i="22"/>
  <c r="I50" i="22"/>
  <c r="K50" i="22"/>
  <c r="M50" i="22"/>
  <c r="O50" i="22"/>
  <c r="Q50" i="22"/>
  <c r="S50" i="22"/>
  <c r="E51" i="22"/>
  <c r="G51" i="22"/>
  <c r="I51" i="22"/>
  <c r="K51" i="22"/>
  <c r="M51" i="22"/>
  <c r="O51" i="22"/>
  <c r="Q51" i="22"/>
  <c r="S51" i="22"/>
  <c r="E52" i="22"/>
  <c r="G52" i="22"/>
  <c r="I52" i="22"/>
  <c r="K52" i="22"/>
  <c r="M52" i="22"/>
  <c r="O52" i="22"/>
  <c r="Q52" i="22"/>
  <c r="S52" i="22"/>
  <c r="E53" i="22"/>
  <c r="G53" i="22"/>
  <c r="I53" i="22"/>
  <c r="K53" i="22"/>
  <c r="M53" i="22"/>
  <c r="O53" i="22"/>
  <c r="Q53" i="22"/>
  <c r="S53" i="22"/>
  <c r="E54" i="22"/>
  <c r="G54" i="22"/>
  <c r="I54" i="22"/>
  <c r="K54" i="22"/>
  <c r="M54" i="22"/>
  <c r="O54" i="22"/>
  <c r="Q54" i="22"/>
  <c r="S54" i="22"/>
  <c r="S33" i="22"/>
  <c r="Q33" i="22"/>
  <c r="O33" i="22"/>
  <c r="M33" i="22"/>
  <c r="K33" i="22"/>
  <c r="I33" i="22"/>
  <c r="G33" i="22"/>
  <c r="E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33" i="22"/>
  <c r="AJ50" i="22"/>
  <c r="AJ51" i="22"/>
  <c r="AJ52" i="22"/>
  <c r="AJ53" i="22"/>
  <c r="AJ21" i="22"/>
  <c r="AJ22" i="22"/>
  <c r="AJ23" i="22"/>
  <c r="AJ24" i="22"/>
  <c r="V17" i="4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33" i="21"/>
  <c r="E34" i="21"/>
  <c r="G34" i="21"/>
  <c r="I34" i="21"/>
  <c r="K34" i="21"/>
  <c r="M34" i="21"/>
  <c r="O34" i="21"/>
  <c r="E35" i="21"/>
  <c r="G35" i="21"/>
  <c r="I35" i="21"/>
  <c r="K35" i="21"/>
  <c r="M35" i="21"/>
  <c r="O35" i="21"/>
  <c r="E36" i="21"/>
  <c r="G36" i="21"/>
  <c r="I36" i="21"/>
  <c r="K36" i="21"/>
  <c r="M36" i="21"/>
  <c r="O36" i="21"/>
  <c r="E37" i="21"/>
  <c r="G37" i="21"/>
  <c r="I37" i="21"/>
  <c r="K37" i="21"/>
  <c r="M37" i="21"/>
  <c r="O37" i="21"/>
  <c r="E38" i="21"/>
  <c r="G38" i="21"/>
  <c r="I38" i="21"/>
  <c r="K38" i="21"/>
  <c r="M38" i="21"/>
  <c r="O38" i="21"/>
  <c r="E39" i="21"/>
  <c r="G39" i="21"/>
  <c r="I39" i="21"/>
  <c r="K39" i="21"/>
  <c r="M39" i="21"/>
  <c r="O39" i="21"/>
  <c r="E40" i="21"/>
  <c r="G40" i="21"/>
  <c r="I40" i="21"/>
  <c r="K40" i="21"/>
  <c r="M40" i="21"/>
  <c r="O40" i="21"/>
  <c r="E41" i="21"/>
  <c r="G41" i="21"/>
  <c r="I41" i="21"/>
  <c r="K41" i="21"/>
  <c r="M41" i="21"/>
  <c r="O41" i="21"/>
  <c r="E42" i="21"/>
  <c r="G42" i="21"/>
  <c r="I42" i="21"/>
  <c r="K42" i="21"/>
  <c r="M42" i="21"/>
  <c r="O42" i="21"/>
  <c r="E43" i="21"/>
  <c r="G43" i="21"/>
  <c r="I43" i="21"/>
  <c r="K43" i="21"/>
  <c r="M43" i="21"/>
  <c r="O43" i="21"/>
  <c r="E44" i="21"/>
  <c r="G44" i="21"/>
  <c r="I44" i="21"/>
  <c r="K44" i="21"/>
  <c r="M44" i="21"/>
  <c r="O44" i="21"/>
  <c r="E45" i="21"/>
  <c r="G45" i="21"/>
  <c r="I45" i="21"/>
  <c r="K45" i="21"/>
  <c r="M45" i="21"/>
  <c r="O45" i="21"/>
  <c r="E46" i="21"/>
  <c r="G46" i="21"/>
  <c r="I46" i="21"/>
  <c r="K46" i="21"/>
  <c r="M46" i="21"/>
  <c r="O46" i="21"/>
  <c r="E47" i="21"/>
  <c r="G47" i="21"/>
  <c r="I47" i="21"/>
  <c r="K47" i="21"/>
  <c r="M47" i="21"/>
  <c r="O47" i="21"/>
  <c r="E48" i="21"/>
  <c r="G48" i="21"/>
  <c r="I48" i="21"/>
  <c r="K48" i="21"/>
  <c r="M48" i="21"/>
  <c r="O48" i="21"/>
  <c r="E49" i="21"/>
  <c r="G49" i="21"/>
  <c r="I49" i="21"/>
  <c r="K49" i="21"/>
  <c r="M49" i="21"/>
  <c r="O49" i="21"/>
  <c r="E50" i="21"/>
  <c r="G50" i="21"/>
  <c r="I50" i="21"/>
  <c r="K50" i="21"/>
  <c r="M50" i="21"/>
  <c r="O50" i="21"/>
  <c r="E51" i="21"/>
  <c r="G51" i="21"/>
  <c r="I51" i="21"/>
  <c r="K51" i="21"/>
  <c r="M51" i="21"/>
  <c r="O51" i="21"/>
  <c r="E52" i="21"/>
  <c r="G52" i="21"/>
  <c r="I52" i="21"/>
  <c r="K52" i="21"/>
  <c r="M52" i="21"/>
  <c r="O52" i="21"/>
  <c r="E53" i="21"/>
  <c r="G53" i="21"/>
  <c r="I53" i="21"/>
  <c r="K53" i="21"/>
  <c r="M53" i="21"/>
  <c r="O53" i="21"/>
  <c r="E54" i="21"/>
  <c r="G54" i="21"/>
  <c r="I54" i="21"/>
  <c r="K54" i="21"/>
  <c r="M54" i="21"/>
  <c r="O54" i="21"/>
  <c r="O33" i="21"/>
  <c r="M33" i="21"/>
  <c r="K33" i="21"/>
  <c r="I33" i="21"/>
  <c r="G33" i="21"/>
  <c r="E33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4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33" i="21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V19" i="4"/>
  <c r="AJ50" i="21"/>
  <c r="AJ51" i="21"/>
  <c r="AJ52" i="21"/>
  <c r="AJ53" i="21"/>
  <c r="AJ21" i="21"/>
  <c r="AJ22" i="21"/>
  <c r="AJ23" i="21"/>
  <c r="AJ24" i="21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33" i="20"/>
  <c r="E34" i="20"/>
  <c r="G34" i="20"/>
  <c r="K34" i="20"/>
  <c r="M34" i="20"/>
  <c r="Q34" i="20"/>
  <c r="U34" i="20"/>
  <c r="E35" i="20"/>
  <c r="G35" i="20"/>
  <c r="K35" i="20"/>
  <c r="M35" i="20"/>
  <c r="Q35" i="20"/>
  <c r="U35" i="20"/>
  <c r="E36" i="20"/>
  <c r="G36" i="20"/>
  <c r="K36" i="20"/>
  <c r="M36" i="20"/>
  <c r="Q36" i="20"/>
  <c r="U36" i="20"/>
  <c r="E37" i="20"/>
  <c r="G37" i="20"/>
  <c r="K37" i="20"/>
  <c r="M37" i="20"/>
  <c r="Q37" i="20"/>
  <c r="U37" i="20"/>
  <c r="E38" i="20"/>
  <c r="G38" i="20"/>
  <c r="K38" i="20"/>
  <c r="M38" i="20"/>
  <c r="Q38" i="20"/>
  <c r="U38" i="20"/>
  <c r="E39" i="20"/>
  <c r="G39" i="20"/>
  <c r="K39" i="20"/>
  <c r="M39" i="20"/>
  <c r="Q39" i="20"/>
  <c r="U39" i="20"/>
  <c r="E40" i="20"/>
  <c r="G40" i="20"/>
  <c r="K40" i="20"/>
  <c r="M40" i="20"/>
  <c r="Q40" i="20"/>
  <c r="U40" i="20"/>
  <c r="E41" i="20"/>
  <c r="G41" i="20"/>
  <c r="K41" i="20"/>
  <c r="M41" i="20"/>
  <c r="Q41" i="20"/>
  <c r="U41" i="20"/>
  <c r="E42" i="20"/>
  <c r="G42" i="20"/>
  <c r="K42" i="20"/>
  <c r="M42" i="20"/>
  <c r="Q42" i="20"/>
  <c r="U42" i="20"/>
  <c r="E43" i="20"/>
  <c r="G43" i="20"/>
  <c r="K43" i="20"/>
  <c r="M43" i="20"/>
  <c r="Q43" i="20"/>
  <c r="U43" i="20"/>
  <c r="E44" i="20"/>
  <c r="G44" i="20"/>
  <c r="K44" i="20"/>
  <c r="M44" i="20"/>
  <c r="Q44" i="20"/>
  <c r="U44" i="20"/>
  <c r="E45" i="20"/>
  <c r="G45" i="20"/>
  <c r="K45" i="20"/>
  <c r="M45" i="20"/>
  <c r="Q45" i="20"/>
  <c r="U45" i="20"/>
  <c r="E46" i="20"/>
  <c r="G46" i="20"/>
  <c r="K46" i="20"/>
  <c r="M46" i="20"/>
  <c r="Q46" i="20"/>
  <c r="U46" i="20"/>
  <c r="E47" i="20"/>
  <c r="G47" i="20"/>
  <c r="K47" i="20"/>
  <c r="M47" i="20"/>
  <c r="Q47" i="20"/>
  <c r="U47" i="20"/>
  <c r="E48" i="20"/>
  <c r="G48" i="20"/>
  <c r="K48" i="20"/>
  <c r="M48" i="20"/>
  <c r="Q48" i="20"/>
  <c r="U48" i="20"/>
  <c r="E49" i="20"/>
  <c r="G49" i="20"/>
  <c r="K49" i="20"/>
  <c r="M49" i="20"/>
  <c r="Q49" i="20"/>
  <c r="U49" i="20"/>
  <c r="E50" i="20"/>
  <c r="G50" i="20"/>
  <c r="K50" i="20"/>
  <c r="M50" i="20"/>
  <c r="Q50" i="20"/>
  <c r="U50" i="20"/>
  <c r="E51" i="20"/>
  <c r="G51" i="20"/>
  <c r="K51" i="20"/>
  <c r="M51" i="20"/>
  <c r="Q51" i="20"/>
  <c r="U51" i="20"/>
  <c r="E52" i="20"/>
  <c r="G52" i="20"/>
  <c r="K52" i="20"/>
  <c r="M52" i="20"/>
  <c r="Q52" i="20"/>
  <c r="U52" i="20"/>
  <c r="E53" i="20"/>
  <c r="G53" i="20"/>
  <c r="K53" i="20"/>
  <c r="M53" i="20"/>
  <c r="Q53" i="20"/>
  <c r="U53" i="20"/>
  <c r="E54" i="20"/>
  <c r="G54" i="20"/>
  <c r="K54" i="20"/>
  <c r="M54" i="20"/>
  <c r="Q54" i="20"/>
  <c r="U54" i="20"/>
  <c r="W33" i="20"/>
  <c r="U33" i="20"/>
  <c r="Q33" i="20"/>
  <c r="M33" i="20"/>
  <c r="K33" i="20"/>
  <c r="G33" i="20"/>
  <c r="E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33" i="20"/>
  <c r="AJ50" i="20"/>
  <c r="AJ51" i="20"/>
  <c r="AJ52" i="20"/>
  <c r="AJ53" i="20"/>
  <c r="AJ21" i="20"/>
  <c r="K6" i="4"/>
  <c r="AJ22" i="20"/>
  <c r="K15" i="4"/>
  <c r="AJ23" i="20"/>
  <c r="K17" i="4"/>
  <c r="AJ24" i="20"/>
  <c r="K14" i="4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33" i="19"/>
  <c r="E34" i="19"/>
  <c r="G34" i="19"/>
  <c r="I34" i="19"/>
  <c r="K34" i="19"/>
  <c r="M34" i="19"/>
  <c r="O34" i="19"/>
  <c r="Q34" i="19"/>
  <c r="S34" i="19"/>
  <c r="U34" i="19"/>
  <c r="W34" i="19"/>
  <c r="Y34" i="19"/>
  <c r="AA34" i="19"/>
  <c r="AC34" i="19"/>
  <c r="E35" i="19"/>
  <c r="G35" i="19"/>
  <c r="I35" i="19"/>
  <c r="K35" i="19"/>
  <c r="M35" i="19"/>
  <c r="O35" i="19"/>
  <c r="Q35" i="19"/>
  <c r="S35" i="19"/>
  <c r="U35" i="19"/>
  <c r="W35" i="19"/>
  <c r="Y35" i="19"/>
  <c r="AA35" i="19"/>
  <c r="AC35" i="19"/>
  <c r="E36" i="19"/>
  <c r="G36" i="19"/>
  <c r="I36" i="19"/>
  <c r="K36" i="19"/>
  <c r="M36" i="19"/>
  <c r="O36" i="19"/>
  <c r="Q36" i="19"/>
  <c r="S36" i="19"/>
  <c r="U36" i="19"/>
  <c r="W36" i="19"/>
  <c r="Y36" i="19"/>
  <c r="AA36" i="19"/>
  <c r="AC36" i="19"/>
  <c r="E37" i="19"/>
  <c r="G37" i="19"/>
  <c r="I37" i="19"/>
  <c r="K37" i="19"/>
  <c r="M37" i="19"/>
  <c r="O37" i="19"/>
  <c r="Q37" i="19"/>
  <c r="S37" i="19"/>
  <c r="U37" i="19"/>
  <c r="W37" i="19"/>
  <c r="Y37" i="19"/>
  <c r="AA37" i="19"/>
  <c r="AC37" i="19"/>
  <c r="E38" i="19"/>
  <c r="G38" i="19"/>
  <c r="I38" i="19"/>
  <c r="K38" i="19"/>
  <c r="M38" i="19"/>
  <c r="O38" i="19"/>
  <c r="Q38" i="19"/>
  <c r="S38" i="19"/>
  <c r="U38" i="19"/>
  <c r="W38" i="19"/>
  <c r="Y38" i="19"/>
  <c r="AA38" i="19"/>
  <c r="AC38" i="19"/>
  <c r="E39" i="19"/>
  <c r="G39" i="19"/>
  <c r="I39" i="19"/>
  <c r="K39" i="19"/>
  <c r="M39" i="19"/>
  <c r="O39" i="19"/>
  <c r="Q39" i="19"/>
  <c r="S39" i="19"/>
  <c r="U39" i="19"/>
  <c r="W39" i="19"/>
  <c r="Y39" i="19"/>
  <c r="AA39" i="19"/>
  <c r="AC39" i="19"/>
  <c r="E40" i="19"/>
  <c r="G40" i="19"/>
  <c r="I40" i="19"/>
  <c r="K40" i="19"/>
  <c r="M40" i="19"/>
  <c r="O40" i="19"/>
  <c r="Q40" i="19"/>
  <c r="S40" i="19"/>
  <c r="U40" i="19"/>
  <c r="W40" i="19"/>
  <c r="Y40" i="19"/>
  <c r="AA40" i="19"/>
  <c r="AC40" i="19"/>
  <c r="E41" i="19"/>
  <c r="G41" i="19"/>
  <c r="I41" i="19"/>
  <c r="K41" i="19"/>
  <c r="M41" i="19"/>
  <c r="O41" i="19"/>
  <c r="Q41" i="19"/>
  <c r="S41" i="19"/>
  <c r="U41" i="19"/>
  <c r="W41" i="19"/>
  <c r="Y41" i="19"/>
  <c r="AA41" i="19"/>
  <c r="AC41" i="19"/>
  <c r="E42" i="19"/>
  <c r="G42" i="19"/>
  <c r="I42" i="19"/>
  <c r="K42" i="19"/>
  <c r="M42" i="19"/>
  <c r="O42" i="19"/>
  <c r="Q42" i="19"/>
  <c r="S42" i="19"/>
  <c r="U42" i="19"/>
  <c r="W42" i="19"/>
  <c r="Y42" i="19"/>
  <c r="AA42" i="19"/>
  <c r="AC42" i="19"/>
  <c r="E43" i="19"/>
  <c r="G43" i="19"/>
  <c r="I43" i="19"/>
  <c r="K43" i="19"/>
  <c r="M43" i="19"/>
  <c r="O43" i="19"/>
  <c r="Q43" i="19"/>
  <c r="S43" i="19"/>
  <c r="U43" i="19"/>
  <c r="W43" i="19"/>
  <c r="Y43" i="19"/>
  <c r="AA43" i="19"/>
  <c r="AC43" i="19"/>
  <c r="E44" i="19"/>
  <c r="G44" i="19"/>
  <c r="I44" i="19"/>
  <c r="K44" i="19"/>
  <c r="M44" i="19"/>
  <c r="O44" i="19"/>
  <c r="Q44" i="19"/>
  <c r="S44" i="19"/>
  <c r="U44" i="19"/>
  <c r="W44" i="19"/>
  <c r="Y44" i="19"/>
  <c r="AA44" i="19"/>
  <c r="AC44" i="19"/>
  <c r="E45" i="19"/>
  <c r="G45" i="19"/>
  <c r="I45" i="19"/>
  <c r="K45" i="19"/>
  <c r="M45" i="19"/>
  <c r="O45" i="19"/>
  <c r="Q45" i="19"/>
  <c r="S45" i="19"/>
  <c r="U45" i="19"/>
  <c r="W45" i="19"/>
  <c r="Y45" i="19"/>
  <c r="AA45" i="19"/>
  <c r="AC45" i="19"/>
  <c r="E46" i="19"/>
  <c r="G46" i="19"/>
  <c r="I46" i="19"/>
  <c r="K46" i="19"/>
  <c r="M46" i="19"/>
  <c r="O46" i="19"/>
  <c r="Q46" i="19"/>
  <c r="S46" i="19"/>
  <c r="U46" i="19"/>
  <c r="W46" i="19"/>
  <c r="Y46" i="19"/>
  <c r="AA46" i="19"/>
  <c r="AC46" i="19"/>
  <c r="E47" i="19"/>
  <c r="G47" i="19"/>
  <c r="I47" i="19"/>
  <c r="K47" i="19"/>
  <c r="M47" i="19"/>
  <c r="O47" i="19"/>
  <c r="Q47" i="19"/>
  <c r="S47" i="19"/>
  <c r="U47" i="19"/>
  <c r="W47" i="19"/>
  <c r="Y47" i="19"/>
  <c r="AA47" i="19"/>
  <c r="AC47" i="19"/>
  <c r="E48" i="19"/>
  <c r="G48" i="19"/>
  <c r="I48" i="19"/>
  <c r="K48" i="19"/>
  <c r="M48" i="19"/>
  <c r="O48" i="19"/>
  <c r="Q48" i="19"/>
  <c r="S48" i="19"/>
  <c r="U48" i="19"/>
  <c r="W48" i="19"/>
  <c r="Y48" i="19"/>
  <c r="AA48" i="19"/>
  <c r="AC48" i="19"/>
  <c r="E49" i="19"/>
  <c r="G49" i="19"/>
  <c r="I49" i="19"/>
  <c r="K49" i="19"/>
  <c r="M49" i="19"/>
  <c r="O49" i="19"/>
  <c r="Q49" i="19"/>
  <c r="S49" i="19"/>
  <c r="U49" i="19"/>
  <c r="W49" i="19"/>
  <c r="Y49" i="19"/>
  <c r="AA49" i="19"/>
  <c r="AC49" i="19"/>
  <c r="E50" i="19"/>
  <c r="G50" i="19"/>
  <c r="I50" i="19"/>
  <c r="K50" i="19"/>
  <c r="M50" i="19"/>
  <c r="O50" i="19"/>
  <c r="Q50" i="19"/>
  <c r="S50" i="19"/>
  <c r="U50" i="19"/>
  <c r="W50" i="19"/>
  <c r="Y50" i="19"/>
  <c r="AA50" i="19"/>
  <c r="AC50" i="19"/>
  <c r="E51" i="19"/>
  <c r="G51" i="19"/>
  <c r="I51" i="19"/>
  <c r="K51" i="19"/>
  <c r="M51" i="19"/>
  <c r="O51" i="19"/>
  <c r="Q51" i="19"/>
  <c r="S51" i="19"/>
  <c r="U51" i="19"/>
  <c r="W51" i="19"/>
  <c r="Y51" i="19"/>
  <c r="AA51" i="19"/>
  <c r="AC51" i="19"/>
  <c r="E52" i="19"/>
  <c r="G52" i="19"/>
  <c r="I52" i="19"/>
  <c r="K52" i="19"/>
  <c r="M52" i="19"/>
  <c r="O52" i="19"/>
  <c r="Q52" i="19"/>
  <c r="S52" i="19"/>
  <c r="U52" i="19"/>
  <c r="W52" i="19"/>
  <c r="Y52" i="19"/>
  <c r="AA52" i="19"/>
  <c r="AC52" i="19"/>
  <c r="E53" i="19"/>
  <c r="G53" i="19"/>
  <c r="I53" i="19"/>
  <c r="K53" i="19"/>
  <c r="M53" i="19"/>
  <c r="O53" i="19"/>
  <c r="Q53" i="19"/>
  <c r="S53" i="19"/>
  <c r="U53" i="19"/>
  <c r="W53" i="19"/>
  <c r="Y53" i="19"/>
  <c r="AA53" i="19"/>
  <c r="AC53" i="19"/>
  <c r="E54" i="19"/>
  <c r="G54" i="19"/>
  <c r="I54" i="19"/>
  <c r="K54" i="19"/>
  <c r="M54" i="19"/>
  <c r="O54" i="19"/>
  <c r="Q54" i="19"/>
  <c r="S54" i="19"/>
  <c r="U54" i="19"/>
  <c r="W54" i="19"/>
  <c r="Y54" i="19"/>
  <c r="AA54" i="19"/>
  <c r="AC54" i="19"/>
  <c r="AC33" i="19"/>
  <c r="AA33" i="19"/>
  <c r="Y33" i="19"/>
  <c r="W33" i="19"/>
  <c r="U33" i="19"/>
  <c r="S33" i="19"/>
  <c r="Q33" i="19"/>
  <c r="O33" i="19"/>
  <c r="M33" i="19"/>
  <c r="K33" i="19"/>
  <c r="I33" i="19"/>
  <c r="G33" i="19"/>
  <c r="E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33" i="19"/>
  <c r="V9" i="4"/>
  <c r="V14" i="4"/>
  <c r="V12" i="4"/>
  <c r="V23" i="4"/>
  <c r="V25" i="4"/>
  <c r="V21" i="4"/>
  <c r="V20" i="4"/>
  <c r="V16" i="4"/>
  <c r="V24" i="4"/>
  <c r="V13" i="4"/>
  <c r="V8" i="4"/>
  <c r="V11" i="4"/>
  <c r="V18" i="4"/>
  <c r="X27" i="4"/>
  <c r="M32" i="4" s="1"/>
  <c r="M34" i="4" s="1"/>
  <c r="AJ21" i="19"/>
  <c r="J6" i="4"/>
  <c r="AJ22" i="19"/>
  <c r="J15" i="4"/>
  <c r="AJ23" i="19"/>
  <c r="J17" i="4"/>
  <c r="AJ24" i="19"/>
  <c r="J14" i="4"/>
  <c r="AJ50" i="19"/>
  <c r="AJ51" i="19"/>
  <c r="AJ52" i="19"/>
  <c r="AJ53" i="19"/>
  <c r="E32" i="19"/>
  <c r="G32" i="19"/>
  <c r="I32" i="19"/>
  <c r="K32" i="19"/>
  <c r="M32" i="19"/>
  <c r="O32" i="19"/>
  <c r="Q32" i="19"/>
  <c r="S32" i="19"/>
  <c r="U32" i="19"/>
  <c r="W32" i="19"/>
  <c r="Y32" i="19"/>
  <c r="AA32" i="19"/>
  <c r="AC32" i="19"/>
  <c r="AE32" i="19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7" i="18"/>
  <c r="AC48" i="18"/>
  <c r="AC49" i="18"/>
  <c r="AC50" i="18"/>
  <c r="AC51" i="18"/>
  <c r="AC52" i="18"/>
  <c r="AC53" i="18"/>
  <c r="AC54" i="18"/>
  <c r="AC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33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W34" i="18"/>
  <c r="Y34" i="18"/>
  <c r="W35" i="18"/>
  <c r="Y35" i="18"/>
  <c r="W36" i="18"/>
  <c r="Y36" i="18"/>
  <c r="W37" i="18"/>
  <c r="Y37" i="18"/>
  <c r="W38" i="18"/>
  <c r="Y38" i="18"/>
  <c r="W39" i="18"/>
  <c r="Y39" i="18"/>
  <c r="W40" i="18"/>
  <c r="Y40" i="18"/>
  <c r="W41" i="18"/>
  <c r="Y41" i="18"/>
  <c r="W42" i="18"/>
  <c r="Y42" i="18"/>
  <c r="W43" i="18"/>
  <c r="Y43" i="18"/>
  <c r="W44" i="18"/>
  <c r="Y44" i="18"/>
  <c r="W45" i="18"/>
  <c r="Y45" i="18"/>
  <c r="W47" i="18"/>
  <c r="Y47" i="18"/>
  <c r="W48" i="18"/>
  <c r="Y48" i="18"/>
  <c r="W49" i="18"/>
  <c r="Y49" i="18"/>
  <c r="W50" i="18"/>
  <c r="Y50" i="18"/>
  <c r="W51" i="18"/>
  <c r="Y51" i="18"/>
  <c r="W52" i="18"/>
  <c r="Y52" i="18"/>
  <c r="W53" i="18"/>
  <c r="Y53" i="18"/>
  <c r="W54" i="18"/>
  <c r="Y54" i="18"/>
  <c r="Y33" i="18"/>
  <c r="W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33" i="18"/>
  <c r="E34" i="18"/>
  <c r="G34" i="18"/>
  <c r="I34" i="18"/>
  <c r="K34" i="18"/>
  <c r="M34" i="18"/>
  <c r="Q34" i="18"/>
  <c r="S34" i="18"/>
  <c r="E35" i="18"/>
  <c r="G35" i="18"/>
  <c r="I35" i="18"/>
  <c r="K35" i="18"/>
  <c r="M35" i="18"/>
  <c r="Q35" i="18"/>
  <c r="S35" i="18"/>
  <c r="E36" i="18"/>
  <c r="G36" i="18"/>
  <c r="I36" i="18"/>
  <c r="K36" i="18"/>
  <c r="M36" i="18"/>
  <c r="Q36" i="18"/>
  <c r="S36" i="18"/>
  <c r="E37" i="18"/>
  <c r="G37" i="18"/>
  <c r="I37" i="18"/>
  <c r="K37" i="18"/>
  <c r="M37" i="18"/>
  <c r="Q37" i="18"/>
  <c r="S37" i="18"/>
  <c r="E38" i="18"/>
  <c r="G38" i="18"/>
  <c r="I38" i="18"/>
  <c r="K38" i="18"/>
  <c r="M38" i="18"/>
  <c r="Q38" i="18"/>
  <c r="S38" i="18"/>
  <c r="E39" i="18"/>
  <c r="G39" i="18"/>
  <c r="I39" i="18"/>
  <c r="K39" i="18"/>
  <c r="M39" i="18"/>
  <c r="Q39" i="18"/>
  <c r="S39" i="18"/>
  <c r="E40" i="18"/>
  <c r="G40" i="18"/>
  <c r="I40" i="18"/>
  <c r="K40" i="18"/>
  <c r="M40" i="18"/>
  <c r="Q40" i="18"/>
  <c r="S40" i="18"/>
  <c r="E41" i="18"/>
  <c r="G41" i="18"/>
  <c r="I41" i="18"/>
  <c r="K41" i="18"/>
  <c r="M41" i="18"/>
  <c r="Q41" i="18"/>
  <c r="S41" i="18"/>
  <c r="E42" i="18"/>
  <c r="G42" i="18"/>
  <c r="I42" i="18"/>
  <c r="K42" i="18"/>
  <c r="M42" i="18"/>
  <c r="Q42" i="18"/>
  <c r="S42" i="18"/>
  <c r="E43" i="18"/>
  <c r="G43" i="18"/>
  <c r="I43" i="18"/>
  <c r="K43" i="18"/>
  <c r="M43" i="18"/>
  <c r="Q43" i="18"/>
  <c r="S43" i="18"/>
  <c r="E44" i="18"/>
  <c r="G44" i="18"/>
  <c r="I44" i="18"/>
  <c r="K44" i="18"/>
  <c r="M44" i="18"/>
  <c r="Q44" i="18"/>
  <c r="S44" i="18"/>
  <c r="E45" i="18"/>
  <c r="G45" i="18"/>
  <c r="I45" i="18"/>
  <c r="K45" i="18"/>
  <c r="M45" i="18"/>
  <c r="Q45" i="18"/>
  <c r="S45" i="18"/>
  <c r="E47" i="18"/>
  <c r="G47" i="18"/>
  <c r="I47" i="18"/>
  <c r="K47" i="18"/>
  <c r="M47" i="18"/>
  <c r="Q47" i="18"/>
  <c r="S47" i="18"/>
  <c r="E48" i="18"/>
  <c r="G48" i="18"/>
  <c r="I48" i="18"/>
  <c r="K48" i="18"/>
  <c r="M48" i="18"/>
  <c r="Q48" i="18"/>
  <c r="S48" i="18"/>
  <c r="E49" i="18"/>
  <c r="G49" i="18"/>
  <c r="I49" i="18"/>
  <c r="K49" i="18"/>
  <c r="M49" i="18"/>
  <c r="Q49" i="18"/>
  <c r="S49" i="18"/>
  <c r="E50" i="18"/>
  <c r="G50" i="18"/>
  <c r="I50" i="18"/>
  <c r="K50" i="18"/>
  <c r="M50" i="18"/>
  <c r="Q50" i="18"/>
  <c r="S50" i="18"/>
  <c r="E51" i="18"/>
  <c r="G51" i="18"/>
  <c r="I51" i="18"/>
  <c r="K51" i="18"/>
  <c r="M51" i="18"/>
  <c r="Q51" i="18"/>
  <c r="S51" i="18"/>
  <c r="E52" i="18"/>
  <c r="G52" i="18"/>
  <c r="I52" i="18"/>
  <c r="K52" i="18"/>
  <c r="M52" i="18"/>
  <c r="Q52" i="18"/>
  <c r="S52" i="18"/>
  <c r="E53" i="18"/>
  <c r="G53" i="18"/>
  <c r="I53" i="18"/>
  <c r="K53" i="18"/>
  <c r="M53" i="18"/>
  <c r="Q53" i="18"/>
  <c r="S53" i="18"/>
  <c r="E54" i="18"/>
  <c r="G54" i="18"/>
  <c r="I54" i="18"/>
  <c r="K54" i="18"/>
  <c r="M54" i="18"/>
  <c r="Q54" i="18"/>
  <c r="S54" i="18"/>
  <c r="S33" i="18"/>
  <c r="Q33" i="18"/>
  <c r="M33" i="18"/>
  <c r="K33" i="18"/>
  <c r="I33" i="18"/>
  <c r="G33" i="18"/>
  <c r="E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33" i="18"/>
  <c r="C33" i="16"/>
  <c r="E33" i="16"/>
  <c r="G33" i="16"/>
  <c r="I33" i="16"/>
  <c r="K33" i="16"/>
  <c r="M33" i="16"/>
  <c r="O33" i="16"/>
  <c r="Q33" i="16"/>
  <c r="S33" i="16"/>
  <c r="U33" i="16"/>
  <c r="W33" i="16"/>
  <c r="Y33" i="16"/>
  <c r="AA33" i="16"/>
  <c r="AC33" i="16"/>
  <c r="AE33" i="16"/>
  <c r="AG33" i="16"/>
  <c r="AJ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J21" i="18"/>
  <c r="I6" i="4"/>
  <c r="AJ22" i="18"/>
  <c r="I15" i="4"/>
  <c r="AJ23" i="18"/>
  <c r="I17" i="4"/>
  <c r="AJ24" i="18"/>
  <c r="I14" i="4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S34" i="16"/>
  <c r="U34" i="16"/>
  <c r="W34" i="16"/>
  <c r="S35" i="16"/>
  <c r="U35" i="16"/>
  <c r="W35" i="16"/>
  <c r="S36" i="16"/>
  <c r="U36" i="16"/>
  <c r="W36" i="16"/>
  <c r="S37" i="16"/>
  <c r="U37" i="16"/>
  <c r="W37" i="16"/>
  <c r="S38" i="16"/>
  <c r="U38" i="16"/>
  <c r="W38" i="16"/>
  <c r="S39" i="16"/>
  <c r="U39" i="16"/>
  <c r="W39" i="16"/>
  <c r="S40" i="16"/>
  <c r="U40" i="16"/>
  <c r="W40" i="16"/>
  <c r="S41" i="16"/>
  <c r="U41" i="16"/>
  <c r="W41" i="16"/>
  <c r="S42" i="16"/>
  <c r="U42" i="16"/>
  <c r="W42" i="16"/>
  <c r="S43" i="16"/>
  <c r="U43" i="16"/>
  <c r="W43" i="16"/>
  <c r="S44" i="16"/>
  <c r="U44" i="16"/>
  <c r="W44" i="16"/>
  <c r="S45" i="16"/>
  <c r="U45" i="16"/>
  <c r="W45" i="16"/>
  <c r="S46" i="16"/>
  <c r="U46" i="16"/>
  <c r="W46" i="16"/>
  <c r="S47" i="16"/>
  <c r="U47" i="16"/>
  <c r="W47" i="16"/>
  <c r="S48" i="16"/>
  <c r="U48" i="16"/>
  <c r="W48" i="16"/>
  <c r="S49" i="16"/>
  <c r="U49" i="16"/>
  <c r="W49" i="16"/>
  <c r="S50" i="16"/>
  <c r="U50" i="16"/>
  <c r="W50" i="16"/>
  <c r="S51" i="16"/>
  <c r="U51" i="16"/>
  <c r="W51" i="16"/>
  <c r="S52" i="16"/>
  <c r="U52" i="16"/>
  <c r="W52" i="16"/>
  <c r="S53" i="16"/>
  <c r="U53" i="16"/>
  <c r="W53" i="16"/>
  <c r="S54" i="16"/>
  <c r="U54" i="16"/>
  <c r="W54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E34" i="16"/>
  <c r="G34" i="16"/>
  <c r="K34" i="16"/>
  <c r="M34" i="16"/>
  <c r="O34" i="16"/>
  <c r="Q34" i="16"/>
  <c r="E35" i="16"/>
  <c r="G35" i="16"/>
  <c r="K35" i="16"/>
  <c r="M35" i="16"/>
  <c r="O35" i="16"/>
  <c r="Q35" i="16"/>
  <c r="E36" i="16"/>
  <c r="G36" i="16"/>
  <c r="K36" i="16"/>
  <c r="M36" i="16"/>
  <c r="O36" i="16"/>
  <c r="Q36" i="16"/>
  <c r="E37" i="16"/>
  <c r="G37" i="16"/>
  <c r="K37" i="16"/>
  <c r="M37" i="16"/>
  <c r="O37" i="16"/>
  <c r="Q37" i="16"/>
  <c r="E38" i="16"/>
  <c r="G38" i="16"/>
  <c r="K38" i="16"/>
  <c r="M38" i="16"/>
  <c r="O38" i="16"/>
  <c r="Q38" i="16"/>
  <c r="E39" i="16"/>
  <c r="G39" i="16"/>
  <c r="K39" i="16"/>
  <c r="M39" i="16"/>
  <c r="O39" i="16"/>
  <c r="Q39" i="16"/>
  <c r="E40" i="16"/>
  <c r="G40" i="16"/>
  <c r="K40" i="16"/>
  <c r="M40" i="16"/>
  <c r="O40" i="16"/>
  <c r="Q40" i="16"/>
  <c r="E41" i="16"/>
  <c r="G41" i="16"/>
  <c r="K41" i="16"/>
  <c r="M41" i="16"/>
  <c r="O41" i="16"/>
  <c r="Q41" i="16"/>
  <c r="E42" i="16"/>
  <c r="G42" i="16"/>
  <c r="K42" i="16"/>
  <c r="M42" i="16"/>
  <c r="O42" i="16"/>
  <c r="Q42" i="16"/>
  <c r="E43" i="16"/>
  <c r="G43" i="16"/>
  <c r="K43" i="16"/>
  <c r="M43" i="16"/>
  <c r="O43" i="16"/>
  <c r="Q43" i="16"/>
  <c r="E44" i="16"/>
  <c r="G44" i="16"/>
  <c r="K44" i="16"/>
  <c r="M44" i="16"/>
  <c r="O44" i="16"/>
  <c r="Q44" i="16"/>
  <c r="E45" i="16"/>
  <c r="G45" i="16"/>
  <c r="K45" i="16"/>
  <c r="M45" i="16"/>
  <c r="O45" i="16"/>
  <c r="Q45" i="16"/>
  <c r="E46" i="16"/>
  <c r="G46" i="16"/>
  <c r="K46" i="16"/>
  <c r="M46" i="16"/>
  <c r="O46" i="16"/>
  <c r="Q46" i="16"/>
  <c r="E47" i="16"/>
  <c r="G47" i="16"/>
  <c r="K47" i="16"/>
  <c r="M47" i="16"/>
  <c r="O47" i="16"/>
  <c r="Q47" i="16"/>
  <c r="E48" i="16"/>
  <c r="G48" i="16"/>
  <c r="K48" i="16"/>
  <c r="M48" i="16"/>
  <c r="O48" i="16"/>
  <c r="Q48" i="16"/>
  <c r="E49" i="16"/>
  <c r="G49" i="16"/>
  <c r="K49" i="16"/>
  <c r="M49" i="16"/>
  <c r="O49" i="16"/>
  <c r="Q49" i="16"/>
  <c r="E50" i="16"/>
  <c r="G50" i="16"/>
  <c r="K50" i="16"/>
  <c r="M50" i="16"/>
  <c r="O50" i="16"/>
  <c r="Q50" i="16"/>
  <c r="E51" i="16"/>
  <c r="G51" i="16"/>
  <c r="K51" i="16"/>
  <c r="M51" i="16"/>
  <c r="O51" i="16"/>
  <c r="Q51" i="16"/>
  <c r="E52" i="16"/>
  <c r="G52" i="16"/>
  <c r="K52" i="16"/>
  <c r="M52" i="16"/>
  <c r="O52" i="16"/>
  <c r="Q52" i="16"/>
  <c r="E53" i="16"/>
  <c r="G53" i="16"/>
  <c r="K53" i="16"/>
  <c r="M53" i="16"/>
  <c r="O53" i="16"/>
  <c r="Q53" i="16"/>
  <c r="E54" i="16"/>
  <c r="G54" i="16"/>
  <c r="K54" i="16"/>
  <c r="M54" i="16"/>
  <c r="O54" i="16"/>
  <c r="Q54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4" i="16"/>
  <c r="AE34" i="15"/>
  <c r="AE35" i="15"/>
  <c r="AE36" i="15"/>
  <c r="AE37" i="15"/>
  <c r="AE38" i="15"/>
  <c r="AE39" i="15"/>
  <c r="AE40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33" i="15"/>
  <c r="AA33" i="15"/>
  <c r="AA34" i="15"/>
  <c r="AA35" i="15"/>
  <c r="AA36" i="15"/>
  <c r="AA37" i="15"/>
  <c r="AA38" i="15"/>
  <c r="AA39" i="15"/>
  <c r="AA40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J50" i="16"/>
  <c r="AJ51" i="16"/>
  <c r="AJ52" i="16"/>
  <c r="AJ53" i="16"/>
  <c r="AJ21" i="16"/>
  <c r="AJ22" i="16"/>
  <c r="AJ23" i="16"/>
  <c r="AJ24" i="16"/>
  <c r="AC34" i="15"/>
  <c r="AC35" i="15"/>
  <c r="AC36" i="15"/>
  <c r="AC37" i="15"/>
  <c r="AC38" i="15"/>
  <c r="AC39" i="15"/>
  <c r="AC40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33" i="15"/>
  <c r="Y34" i="15"/>
  <c r="Y35" i="15"/>
  <c r="Y36" i="15"/>
  <c r="Y37" i="15"/>
  <c r="Y38" i="15"/>
  <c r="Y39" i="15"/>
  <c r="Y40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33" i="15"/>
  <c r="G34" i="15"/>
  <c r="G35" i="15"/>
  <c r="G36" i="15"/>
  <c r="G37" i="15"/>
  <c r="G38" i="15"/>
  <c r="G39" i="15"/>
  <c r="G40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33" i="15"/>
  <c r="S34" i="15"/>
  <c r="S35" i="15"/>
  <c r="S36" i="15"/>
  <c r="S37" i="15"/>
  <c r="S38" i="15"/>
  <c r="S39" i="15"/>
  <c r="S40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33" i="15"/>
  <c r="E34" i="15"/>
  <c r="E35" i="15"/>
  <c r="E36" i="15"/>
  <c r="E37" i="15"/>
  <c r="E38" i="15"/>
  <c r="E39" i="15"/>
  <c r="E40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33" i="15"/>
  <c r="K34" i="15"/>
  <c r="K35" i="15"/>
  <c r="K36" i="15"/>
  <c r="K37" i="15"/>
  <c r="K38" i="15"/>
  <c r="K39" i="15"/>
  <c r="K40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33" i="15"/>
  <c r="I34" i="15"/>
  <c r="I35" i="15"/>
  <c r="I36" i="15"/>
  <c r="I37" i="15"/>
  <c r="I38" i="15"/>
  <c r="I39" i="15"/>
  <c r="I40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33" i="15"/>
  <c r="O34" i="15"/>
  <c r="Q34" i="15"/>
  <c r="O35" i="15"/>
  <c r="Q35" i="15"/>
  <c r="O36" i="15"/>
  <c r="Q36" i="15"/>
  <c r="O37" i="15"/>
  <c r="Q37" i="15"/>
  <c r="O38" i="15"/>
  <c r="Q38" i="15"/>
  <c r="O39" i="15"/>
  <c r="Q39" i="15"/>
  <c r="O40" i="15"/>
  <c r="Q40" i="15"/>
  <c r="O42" i="15"/>
  <c r="Q42" i="15"/>
  <c r="O43" i="15"/>
  <c r="Q43" i="15"/>
  <c r="O44" i="15"/>
  <c r="Q44" i="15"/>
  <c r="O45" i="15"/>
  <c r="Q45" i="15"/>
  <c r="O46" i="15"/>
  <c r="Q46" i="15"/>
  <c r="O47" i="15"/>
  <c r="Q47" i="15"/>
  <c r="O48" i="15"/>
  <c r="Q48" i="15"/>
  <c r="O49" i="15"/>
  <c r="Q49" i="15"/>
  <c r="O50" i="15"/>
  <c r="Q50" i="15"/>
  <c r="O51" i="15"/>
  <c r="Q51" i="15"/>
  <c r="O52" i="15"/>
  <c r="Q52" i="15"/>
  <c r="O53" i="15"/>
  <c r="Q53" i="15"/>
  <c r="O54" i="15"/>
  <c r="Q54" i="15"/>
  <c r="Q33" i="15"/>
  <c r="O33" i="15"/>
  <c r="M34" i="15"/>
  <c r="M35" i="15"/>
  <c r="M36" i="15"/>
  <c r="M37" i="15"/>
  <c r="M38" i="15"/>
  <c r="M39" i="15"/>
  <c r="M40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33" i="15"/>
  <c r="W34" i="15"/>
  <c r="W35" i="15"/>
  <c r="W36" i="15"/>
  <c r="W37" i="15"/>
  <c r="W38" i="15"/>
  <c r="W39" i="15"/>
  <c r="W40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33" i="15"/>
  <c r="U34" i="15"/>
  <c r="U35" i="15"/>
  <c r="U36" i="15"/>
  <c r="U37" i="15"/>
  <c r="U38" i="15"/>
  <c r="U39" i="15"/>
  <c r="U40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33" i="15"/>
  <c r="C34" i="15"/>
  <c r="C35" i="15"/>
  <c r="C36" i="15"/>
  <c r="C37" i="15"/>
  <c r="C38" i="15"/>
  <c r="C39" i="15"/>
  <c r="C40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33" i="15"/>
  <c r="AG34" i="15"/>
  <c r="AJ5" i="15"/>
  <c r="G18" i="4"/>
  <c r="AG35" i="15"/>
  <c r="AJ6" i="15"/>
  <c r="G11" i="4"/>
  <c r="AG36" i="15"/>
  <c r="AJ7" i="15"/>
  <c r="G7" i="4"/>
  <c r="AG37" i="15"/>
  <c r="AJ8" i="15"/>
  <c r="G8" i="4"/>
  <c r="AG38" i="15"/>
  <c r="AJ9" i="15"/>
  <c r="G22" i="4"/>
  <c r="AG39" i="15"/>
  <c r="AJ10" i="15"/>
  <c r="G10" i="4"/>
  <c r="AG40" i="15"/>
  <c r="AJ11" i="15"/>
  <c r="G13" i="4"/>
  <c r="AG42" i="15"/>
  <c r="AJ13" i="15"/>
  <c r="G16" i="4"/>
  <c r="AG44" i="15"/>
  <c r="AJ15" i="15"/>
  <c r="G20" i="4"/>
  <c r="AG45" i="15"/>
  <c r="AJ16" i="15"/>
  <c r="G21" i="4"/>
  <c r="AG47" i="15"/>
  <c r="AJ18" i="15"/>
  <c r="G23" i="4"/>
  <c r="AG48" i="15"/>
  <c r="AJ19" i="15"/>
  <c r="G4" i="4"/>
  <c r="AJ20" i="15"/>
  <c r="G12" i="4"/>
  <c r="AJ21" i="15"/>
  <c r="G6" i="4"/>
  <c r="AJ22" i="15"/>
  <c r="G15" i="4"/>
  <c r="AJ23" i="15"/>
  <c r="G17" i="4"/>
  <c r="AJ24" i="15"/>
  <c r="G14" i="4"/>
  <c r="AJ47" i="15"/>
  <c r="AJ48" i="15"/>
  <c r="AJ49" i="15"/>
  <c r="AJ50" i="15"/>
  <c r="AJ51" i="15"/>
  <c r="AJ52" i="15"/>
  <c r="AJ53" i="15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C54" i="14"/>
  <c r="I54" i="14"/>
  <c r="M54" i="14"/>
  <c r="O54" i="14"/>
  <c r="Q54" i="14"/>
  <c r="S54" i="14"/>
  <c r="U54" i="14"/>
  <c r="Y54" i="14"/>
  <c r="AA54" i="14"/>
  <c r="AG54" i="14"/>
  <c r="AJ25" i="14"/>
  <c r="C35" i="14"/>
  <c r="I35" i="14"/>
  <c r="M35" i="14"/>
  <c r="O35" i="14"/>
  <c r="Q35" i="14"/>
  <c r="S35" i="14"/>
  <c r="U35" i="14"/>
  <c r="Y35" i="14"/>
  <c r="AA35" i="14"/>
  <c r="AG35" i="14"/>
  <c r="AJ6" i="14"/>
  <c r="C36" i="14"/>
  <c r="I36" i="14"/>
  <c r="M36" i="14"/>
  <c r="O36" i="14"/>
  <c r="Q36" i="14"/>
  <c r="S36" i="14"/>
  <c r="U36" i="14"/>
  <c r="Y36" i="14"/>
  <c r="AA36" i="14"/>
  <c r="AG36" i="14"/>
  <c r="AJ7" i="14"/>
  <c r="AA34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U34" i="14"/>
  <c r="Y34" i="14"/>
  <c r="U37" i="14"/>
  <c r="Y37" i="14"/>
  <c r="U38" i="14"/>
  <c r="C38" i="14"/>
  <c r="I38" i="14"/>
  <c r="M38" i="14"/>
  <c r="O38" i="14"/>
  <c r="Q38" i="14"/>
  <c r="S38" i="14"/>
  <c r="Y38" i="14"/>
  <c r="AG38" i="14"/>
  <c r="AJ9" i="14"/>
  <c r="U39" i="14"/>
  <c r="Y39" i="14"/>
  <c r="U40" i="14"/>
  <c r="Y40" i="14"/>
  <c r="U41" i="14"/>
  <c r="Y41" i="14"/>
  <c r="U42" i="14"/>
  <c r="Y42" i="14"/>
  <c r="U43" i="14"/>
  <c r="Y43" i="14"/>
  <c r="U44" i="14"/>
  <c r="Y44" i="14"/>
  <c r="U45" i="14"/>
  <c r="Y45" i="14"/>
  <c r="U46" i="14"/>
  <c r="C46" i="14"/>
  <c r="I46" i="14"/>
  <c r="M46" i="14"/>
  <c r="O46" i="14"/>
  <c r="Q46" i="14"/>
  <c r="S46" i="14"/>
  <c r="Y46" i="14"/>
  <c r="AG46" i="14"/>
  <c r="AJ17" i="14"/>
  <c r="U47" i="14"/>
  <c r="Y47" i="14"/>
  <c r="U48" i="14"/>
  <c r="Y48" i="14"/>
  <c r="U49" i="14"/>
  <c r="Y49" i="14"/>
  <c r="U50" i="14"/>
  <c r="Y50" i="14"/>
  <c r="U51" i="14"/>
  <c r="Y51" i="14"/>
  <c r="U52" i="14"/>
  <c r="Y52" i="14"/>
  <c r="U53" i="14"/>
  <c r="Y53" i="14"/>
  <c r="I34" i="14"/>
  <c r="M34" i="14"/>
  <c r="O34" i="14"/>
  <c r="Q34" i="14"/>
  <c r="S34" i="14"/>
  <c r="I37" i="14"/>
  <c r="M37" i="14"/>
  <c r="O37" i="14"/>
  <c r="Q37" i="14"/>
  <c r="S37" i="14"/>
  <c r="I39" i="14"/>
  <c r="M39" i="14"/>
  <c r="O39" i="14"/>
  <c r="Q39" i="14"/>
  <c r="S39" i="14"/>
  <c r="I40" i="14"/>
  <c r="M40" i="14"/>
  <c r="O40" i="14"/>
  <c r="Q40" i="14"/>
  <c r="S40" i="14"/>
  <c r="I41" i="14"/>
  <c r="M41" i="14"/>
  <c r="O41" i="14"/>
  <c r="Q41" i="14"/>
  <c r="S41" i="14"/>
  <c r="I42" i="14"/>
  <c r="M42" i="14"/>
  <c r="O42" i="14"/>
  <c r="Q42" i="14"/>
  <c r="S42" i="14"/>
  <c r="I43" i="14"/>
  <c r="M43" i="14"/>
  <c r="O43" i="14"/>
  <c r="Q43" i="14"/>
  <c r="S43" i="14"/>
  <c r="I44" i="14"/>
  <c r="M44" i="14"/>
  <c r="O44" i="14"/>
  <c r="Q44" i="14"/>
  <c r="S44" i="14"/>
  <c r="I45" i="14"/>
  <c r="M45" i="14"/>
  <c r="O45" i="14"/>
  <c r="Q45" i="14"/>
  <c r="S45" i="14"/>
  <c r="I47" i="14"/>
  <c r="M47" i="14"/>
  <c r="O47" i="14"/>
  <c r="Q47" i="14"/>
  <c r="S47" i="14"/>
  <c r="I48" i="14"/>
  <c r="M48" i="14"/>
  <c r="O48" i="14"/>
  <c r="Q48" i="14"/>
  <c r="S48" i="14"/>
  <c r="I49" i="14"/>
  <c r="M49" i="14"/>
  <c r="O49" i="14"/>
  <c r="Q49" i="14"/>
  <c r="S49" i="14"/>
  <c r="I50" i="14"/>
  <c r="M50" i="14"/>
  <c r="O50" i="14"/>
  <c r="Q50" i="14"/>
  <c r="S50" i="14"/>
  <c r="I51" i="14"/>
  <c r="M51" i="14"/>
  <c r="O51" i="14"/>
  <c r="Q51" i="14"/>
  <c r="S51" i="14"/>
  <c r="I52" i="14"/>
  <c r="M52" i="14"/>
  <c r="O52" i="14"/>
  <c r="Q52" i="14"/>
  <c r="S52" i="14"/>
  <c r="I53" i="14"/>
  <c r="M53" i="14"/>
  <c r="O53" i="14"/>
  <c r="Q53" i="14"/>
  <c r="S53" i="14"/>
  <c r="C47" i="14"/>
  <c r="AG47" i="14"/>
  <c r="AJ18" i="14"/>
  <c r="C50" i="14"/>
  <c r="AJ21" i="14"/>
  <c r="C39" i="14"/>
  <c r="AG39" i="14"/>
  <c r="AJ10" i="14"/>
  <c r="C34" i="14"/>
  <c r="AG34" i="14"/>
  <c r="AJ5" i="14"/>
  <c r="C42" i="14"/>
  <c r="AG42" i="14"/>
  <c r="AJ13" i="14"/>
  <c r="C52" i="14"/>
  <c r="AJ23" i="14"/>
  <c r="C44" i="14"/>
  <c r="AG44" i="14"/>
  <c r="AJ15" i="14"/>
  <c r="C51" i="14"/>
  <c r="AJ22" i="14"/>
  <c r="C43" i="14"/>
  <c r="AG43" i="14"/>
  <c r="AJ14" i="14"/>
  <c r="C49" i="14"/>
  <c r="AJ20" i="14"/>
  <c r="C48" i="14"/>
  <c r="AG48" i="14"/>
  <c r="AJ19" i="14"/>
  <c r="C40" i="14"/>
  <c r="AG40" i="14"/>
  <c r="AJ11" i="14"/>
  <c r="C53" i="14"/>
  <c r="AJ24" i="14"/>
  <c r="C45" i="14"/>
  <c r="AG45" i="14"/>
  <c r="AJ16" i="14"/>
  <c r="C37" i="14"/>
  <c r="AG37" i="14"/>
  <c r="AJ8" i="14"/>
  <c r="C41" i="14"/>
  <c r="AG41" i="14"/>
  <c r="AJ12" i="14"/>
  <c r="AJ49" i="14"/>
  <c r="AJ50" i="14"/>
  <c r="AJ51" i="14"/>
  <c r="AJ52" i="14"/>
  <c r="AJ53" i="14"/>
  <c r="AJ54" i="14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AE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33" i="13"/>
  <c r="U34" i="13"/>
  <c r="AA34" i="13"/>
  <c r="U35" i="13"/>
  <c r="AA35" i="13"/>
  <c r="U36" i="13"/>
  <c r="AA36" i="13"/>
  <c r="U37" i="13"/>
  <c r="AA37" i="13"/>
  <c r="U38" i="13"/>
  <c r="AA38" i="13"/>
  <c r="U39" i="13"/>
  <c r="AA39" i="13"/>
  <c r="U40" i="13"/>
  <c r="AA40" i="13"/>
  <c r="U41" i="13"/>
  <c r="AA41" i="13"/>
  <c r="U42" i="13"/>
  <c r="AA42" i="13"/>
  <c r="U43" i="13"/>
  <c r="AA43" i="13"/>
  <c r="U44" i="13"/>
  <c r="AA44" i="13"/>
  <c r="U45" i="13"/>
  <c r="AA45" i="13"/>
  <c r="U46" i="13"/>
  <c r="AA46" i="13"/>
  <c r="U47" i="13"/>
  <c r="AA47" i="13"/>
  <c r="U48" i="13"/>
  <c r="AA48" i="13"/>
  <c r="U49" i="13"/>
  <c r="AA49" i="13"/>
  <c r="U50" i="13"/>
  <c r="AA50" i="13"/>
  <c r="U51" i="13"/>
  <c r="AA51" i="13"/>
  <c r="U52" i="13"/>
  <c r="AA52" i="13"/>
  <c r="U53" i="13"/>
  <c r="AA53" i="13"/>
  <c r="U54" i="13"/>
  <c r="AA54" i="13"/>
  <c r="AA33" i="13"/>
  <c r="U33" i="13"/>
  <c r="E34" i="13"/>
  <c r="E35" i="13"/>
  <c r="C35" i="13"/>
  <c r="G35" i="13"/>
  <c r="I35" i="13"/>
  <c r="K35" i="13"/>
  <c r="M35" i="13"/>
  <c r="O35" i="13"/>
  <c r="Q35" i="13"/>
  <c r="S35" i="13"/>
  <c r="AJ6" i="13"/>
  <c r="E36" i="13"/>
  <c r="C36" i="13"/>
  <c r="G36" i="13"/>
  <c r="I36" i="13"/>
  <c r="K36" i="13"/>
  <c r="M36" i="13"/>
  <c r="O36" i="13"/>
  <c r="Q36" i="13"/>
  <c r="S36" i="13"/>
  <c r="AJ7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C51" i="13"/>
  <c r="G51" i="13"/>
  <c r="I51" i="13"/>
  <c r="K51" i="13"/>
  <c r="M51" i="13"/>
  <c r="O51" i="13"/>
  <c r="Q51" i="13"/>
  <c r="S51" i="13"/>
  <c r="AJ22" i="13"/>
  <c r="E52" i="13"/>
  <c r="C52" i="13"/>
  <c r="G52" i="13"/>
  <c r="I52" i="13"/>
  <c r="K52" i="13"/>
  <c r="M52" i="13"/>
  <c r="O52" i="13"/>
  <c r="Q52" i="13"/>
  <c r="S52" i="13"/>
  <c r="AJ23" i="13"/>
  <c r="E53" i="13"/>
  <c r="E54" i="13"/>
  <c r="C39" i="13"/>
  <c r="G39" i="13"/>
  <c r="I39" i="13"/>
  <c r="K39" i="13"/>
  <c r="M39" i="13"/>
  <c r="O39" i="13"/>
  <c r="Q39" i="13"/>
  <c r="S39" i="13"/>
  <c r="AJ10" i="13"/>
  <c r="C54" i="13"/>
  <c r="G54" i="13"/>
  <c r="I54" i="13"/>
  <c r="K54" i="13"/>
  <c r="M54" i="13"/>
  <c r="O54" i="13"/>
  <c r="Q54" i="13"/>
  <c r="S54" i="13"/>
  <c r="AJ25" i="13"/>
  <c r="C38" i="13"/>
  <c r="G38" i="13"/>
  <c r="I38" i="13"/>
  <c r="K38" i="13"/>
  <c r="M38" i="13"/>
  <c r="O38" i="13"/>
  <c r="Q38" i="13"/>
  <c r="S38" i="13"/>
  <c r="AJ9" i="13"/>
  <c r="C43" i="13"/>
  <c r="G43" i="13"/>
  <c r="I43" i="13"/>
  <c r="K43" i="13"/>
  <c r="M43" i="13"/>
  <c r="O43" i="13"/>
  <c r="Q43" i="13"/>
  <c r="S43" i="13"/>
  <c r="AJ14" i="13"/>
  <c r="E33" i="13"/>
  <c r="M34" i="13"/>
  <c r="M37" i="13"/>
  <c r="M40" i="13"/>
  <c r="M41" i="13"/>
  <c r="M42" i="13"/>
  <c r="M44" i="13"/>
  <c r="M45" i="13"/>
  <c r="M46" i="13"/>
  <c r="M47" i="13"/>
  <c r="M48" i="13"/>
  <c r="M49" i="13"/>
  <c r="M50" i="13"/>
  <c r="M53" i="13"/>
  <c r="C45" i="13"/>
  <c r="G45" i="13"/>
  <c r="I45" i="13"/>
  <c r="K45" i="13"/>
  <c r="O45" i="13"/>
  <c r="Q45" i="13"/>
  <c r="S45" i="13"/>
  <c r="AJ16" i="13"/>
  <c r="C53" i="13"/>
  <c r="G53" i="13"/>
  <c r="I53" i="13"/>
  <c r="K53" i="13"/>
  <c r="O53" i="13"/>
  <c r="Q53" i="13"/>
  <c r="S53" i="13"/>
  <c r="AJ24" i="13"/>
  <c r="M33" i="13"/>
  <c r="S8" i="4"/>
  <c r="S22" i="4"/>
  <c r="S10" i="4"/>
  <c r="S13" i="4"/>
  <c r="P24" i="4"/>
  <c r="S24" i="4"/>
  <c r="S19" i="4"/>
  <c r="P25" i="4"/>
  <c r="S25" i="4"/>
  <c r="S23" i="4"/>
  <c r="H6" i="4"/>
  <c r="M6" i="4"/>
  <c r="S6" i="4"/>
  <c r="F15" i="4"/>
  <c r="H15" i="4"/>
  <c r="M15" i="4"/>
  <c r="P15" i="4"/>
  <c r="S15" i="4"/>
  <c r="F17" i="4"/>
  <c r="H17" i="4"/>
  <c r="M17" i="4"/>
  <c r="P17" i="4"/>
  <c r="S17" i="4"/>
  <c r="F14" i="4"/>
  <c r="H14" i="4"/>
  <c r="M14" i="4"/>
  <c r="P14" i="4"/>
  <c r="S14" i="4"/>
  <c r="F9" i="4"/>
  <c r="P9" i="4"/>
  <c r="S9" i="4"/>
  <c r="S34" i="13"/>
  <c r="S37" i="13"/>
  <c r="S40" i="13"/>
  <c r="S41" i="13"/>
  <c r="S42" i="13"/>
  <c r="S44" i="13"/>
  <c r="S46" i="13"/>
  <c r="S47" i="13"/>
  <c r="S48" i="13"/>
  <c r="S49" i="13"/>
  <c r="S50" i="13"/>
  <c r="S33" i="13"/>
  <c r="C37" i="13"/>
  <c r="G37" i="13"/>
  <c r="I37" i="13"/>
  <c r="K37" i="13"/>
  <c r="O37" i="13"/>
  <c r="Q37" i="13"/>
  <c r="AJ8" i="13"/>
  <c r="C46" i="13"/>
  <c r="G46" i="13"/>
  <c r="I46" i="13"/>
  <c r="K46" i="13"/>
  <c r="O46" i="13"/>
  <c r="Q46" i="13"/>
  <c r="AJ17" i="13"/>
  <c r="G34" i="13"/>
  <c r="I34" i="13"/>
  <c r="K34" i="13"/>
  <c r="O34" i="13"/>
  <c r="Q34" i="13"/>
  <c r="G40" i="13"/>
  <c r="I40" i="13"/>
  <c r="K40" i="13"/>
  <c r="O40" i="13"/>
  <c r="Q40" i="13"/>
  <c r="G41" i="13"/>
  <c r="I41" i="13"/>
  <c r="K41" i="13"/>
  <c r="O41" i="13"/>
  <c r="Q41" i="13"/>
  <c r="G42" i="13"/>
  <c r="I42" i="13"/>
  <c r="K42" i="13"/>
  <c r="O42" i="13"/>
  <c r="Q42" i="13"/>
  <c r="G44" i="13"/>
  <c r="I44" i="13"/>
  <c r="K44" i="13"/>
  <c r="O44" i="13"/>
  <c r="Q44" i="13"/>
  <c r="G47" i="13"/>
  <c r="I47" i="13"/>
  <c r="K47" i="13"/>
  <c r="O47" i="13"/>
  <c r="Q47" i="13"/>
  <c r="G48" i="13"/>
  <c r="I48" i="13"/>
  <c r="K48" i="13"/>
  <c r="O48" i="13"/>
  <c r="Q48" i="13"/>
  <c r="G49" i="13"/>
  <c r="I49" i="13"/>
  <c r="K49" i="13"/>
  <c r="O49" i="13"/>
  <c r="Q49" i="13"/>
  <c r="G50" i="13"/>
  <c r="I50" i="13"/>
  <c r="K50" i="13"/>
  <c r="O50" i="13"/>
  <c r="Q50" i="13"/>
  <c r="Q33" i="13"/>
  <c r="O33" i="13"/>
  <c r="K33" i="13"/>
  <c r="I33" i="13"/>
  <c r="G33" i="13"/>
  <c r="E22" i="4"/>
  <c r="E21" i="4"/>
  <c r="E8" i="4"/>
  <c r="E9" i="4"/>
  <c r="E25" i="4"/>
  <c r="E10" i="4"/>
  <c r="E17" i="4"/>
  <c r="E7" i="4"/>
  <c r="E15" i="4"/>
  <c r="E11" i="4"/>
  <c r="E14" i="4"/>
  <c r="E19" i="4"/>
  <c r="C44" i="13"/>
  <c r="AJ15" i="13"/>
  <c r="C50" i="13"/>
  <c r="AJ21" i="13"/>
  <c r="C42" i="13"/>
  <c r="AJ13" i="13"/>
  <c r="C34" i="13"/>
  <c r="AJ5" i="13"/>
  <c r="C41" i="13"/>
  <c r="AJ12" i="13"/>
  <c r="C40" i="13"/>
  <c r="AJ11" i="13"/>
  <c r="C47" i="13"/>
  <c r="AJ18" i="13"/>
  <c r="C48" i="13"/>
  <c r="AJ19" i="13"/>
  <c r="C49" i="13"/>
  <c r="AJ20" i="13"/>
  <c r="AJ46" i="13"/>
  <c r="AJ47" i="13"/>
  <c r="AJ48" i="13"/>
  <c r="AJ49" i="13"/>
  <c r="AJ50" i="13"/>
  <c r="AJ51" i="13"/>
  <c r="AJ52" i="13"/>
  <c r="AJ53" i="13"/>
  <c r="AJ54" i="13"/>
  <c r="E20" i="4"/>
  <c r="E4" i="4"/>
  <c r="E24" i="4"/>
  <c r="E12" i="4"/>
  <c r="E23" i="4"/>
  <c r="E13" i="4"/>
  <c r="E16" i="4"/>
  <c r="E18" i="4"/>
  <c r="E6" i="4"/>
  <c r="C33" i="13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33" i="11"/>
  <c r="Y34" i="11"/>
  <c r="AA34" i="11"/>
  <c r="AC34" i="11"/>
  <c r="Y35" i="11"/>
  <c r="AA35" i="11"/>
  <c r="AC35" i="11"/>
  <c r="Y36" i="11"/>
  <c r="AA36" i="11"/>
  <c r="AC36" i="11"/>
  <c r="Y37" i="11"/>
  <c r="AA37" i="11"/>
  <c r="AC37" i="11"/>
  <c r="Y38" i="11"/>
  <c r="AA38" i="11"/>
  <c r="AC38" i="11"/>
  <c r="Y39" i="11"/>
  <c r="AA39" i="11"/>
  <c r="AC39" i="11"/>
  <c r="Y40" i="11"/>
  <c r="AA40" i="11"/>
  <c r="AC40" i="11"/>
  <c r="Y41" i="11"/>
  <c r="AA41" i="11"/>
  <c r="AC41" i="11"/>
  <c r="Y42" i="11"/>
  <c r="AA42" i="11"/>
  <c r="AC42" i="11"/>
  <c r="Y43" i="11"/>
  <c r="AA43" i="11"/>
  <c r="AC43" i="11"/>
  <c r="Y44" i="11"/>
  <c r="AA44" i="11"/>
  <c r="AC44" i="11"/>
  <c r="Y45" i="11"/>
  <c r="AA45" i="11"/>
  <c r="AC45" i="11"/>
  <c r="Y46" i="11"/>
  <c r="AA46" i="11"/>
  <c r="AC46" i="11"/>
  <c r="Y47" i="11"/>
  <c r="AA47" i="11"/>
  <c r="AC47" i="11"/>
  <c r="Y48" i="11"/>
  <c r="AA48" i="11"/>
  <c r="AC48" i="11"/>
  <c r="Y49" i="11"/>
  <c r="AA49" i="11"/>
  <c r="AC49" i="11"/>
  <c r="Y50" i="11"/>
  <c r="AA50" i="11"/>
  <c r="AC50" i="11"/>
  <c r="Y51" i="11"/>
  <c r="AA51" i="11"/>
  <c r="AC51" i="11"/>
  <c r="Y52" i="11"/>
  <c r="AA52" i="11"/>
  <c r="AC52" i="11"/>
  <c r="Y53" i="11"/>
  <c r="AA53" i="11"/>
  <c r="AC53" i="11"/>
  <c r="Y54" i="11"/>
  <c r="AA54" i="11"/>
  <c r="AC54" i="11"/>
  <c r="AC33" i="11"/>
  <c r="AA33" i="11"/>
  <c r="Y33" i="11"/>
  <c r="E34" i="11"/>
  <c r="G34" i="11"/>
  <c r="I34" i="11"/>
  <c r="K34" i="11"/>
  <c r="M34" i="11"/>
  <c r="O34" i="11"/>
  <c r="Q34" i="11"/>
  <c r="S34" i="11"/>
  <c r="U34" i="11"/>
  <c r="W34" i="11"/>
  <c r="E35" i="11"/>
  <c r="G35" i="11"/>
  <c r="I35" i="11"/>
  <c r="K35" i="11"/>
  <c r="M35" i="11"/>
  <c r="O35" i="11"/>
  <c r="Q35" i="11"/>
  <c r="S35" i="11"/>
  <c r="U35" i="11"/>
  <c r="W35" i="11"/>
  <c r="E36" i="11"/>
  <c r="G36" i="11"/>
  <c r="I36" i="11"/>
  <c r="K36" i="11"/>
  <c r="M36" i="11"/>
  <c r="O36" i="11"/>
  <c r="Q36" i="11"/>
  <c r="S36" i="11"/>
  <c r="U36" i="11"/>
  <c r="W36" i="11"/>
  <c r="E37" i="11"/>
  <c r="G37" i="11"/>
  <c r="I37" i="11"/>
  <c r="K37" i="11"/>
  <c r="M37" i="11"/>
  <c r="O37" i="11"/>
  <c r="Q37" i="11"/>
  <c r="S37" i="11"/>
  <c r="U37" i="11"/>
  <c r="W37" i="11"/>
  <c r="E38" i="11"/>
  <c r="G38" i="11"/>
  <c r="I38" i="11"/>
  <c r="K38" i="11"/>
  <c r="M38" i="11"/>
  <c r="O38" i="11"/>
  <c r="Q38" i="11"/>
  <c r="S38" i="11"/>
  <c r="U38" i="11"/>
  <c r="W38" i="11"/>
  <c r="E39" i="11"/>
  <c r="G39" i="11"/>
  <c r="I39" i="11"/>
  <c r="K39" i="11"/>
  <c r="M39" i="11"/>
  <c r="O39" i="11"/>
  <c r="Q39" i="11"/>
  <c r="S39" i="11"/>
  <c r="U39" i="11"/>
  <c r="W39" i="11"/>
  <c r="E40" i="11"/>
  <c r="G40" i="11"/>
  <c r="I40" i="11"/>
  <c r="K40" i="11"/>
  <c r="M40" i="11"/>
  <c r="O40" i="11"/>
  <c r="Q40" i="11"/>
  <c r="S40" i="11"/>
  <c r="U40" i="11"/>
  <c r="W40" i="11"/>
  <c r="E41" i="11"/>
  <c r="G41" i="11"/>
  <c r="I41" i="11"/>
  <c r="K41" i="11"/>
  <c r="M41" i="11"/>
  <c r="O41" i="11"/>
  <c r="Q41" i="11"/>
  <c r="S41" i="11"/>
  <c r="U41" i="11"/>
  <c r="W41" i="11"/>
  <c r="E42" i="11"/>
  <c r="G42" i="11"/>
  <c r="I42" i="11"/>
  <c r="K42" i="11"/>
  <c r="M42" i="11"/>
  <c r="O42" i="11"/>
  <c r="Q42" i="11"/>
  <c r="S42" i="11"/>
  <c r="U42" i="11"/>
  <c r="W42" i="11"/>
  <c r="E43" i="11"/>
  <c r="G43" i="11"/>
  <c r="I43" i="11"/>
  <c r="K43" i="11"/>
  <c r="M43" i="11"/>
  <c r="O43" i="11"/>
  <c r="Q43" i="11"/>
  <c r="S43" i="11"/>
  <c r="U43" i="11"/>
  <c r="W43" i="11"/>
  <c r="E44" i="11"/>
  <c r="G44" i="11"/>
  <c r="I44" i="11"/>
  <c r="K44" i="11"/>
  <c r="M44" i="11"/>
  <c r="O44" i="11"/>
  <c r="Q44" i="11"/>
  <c r="S44" i="11"/>
  <c r="U44" i="11"/>
  <c r="W44" i="11"/>
  <c r="E45" i="11"/>
  <c r="G45" i="11"/>
  <c r="I45" i="11"/>
  <c r="K45" i="11"/>
  <c r="M45" i="11"/>
  <c r="O45" i="11"/>
  <c r="Q45" i="11"/>
  <c r="S45" i="11"/>
  <c r="U45" i="11"/>
  <c r="W45" i="11"/>
  <c r="E46" i="11"/>
  <c r="G46" i="11"/>
  <c r="I46" i="11"/>
  <c r="K46" i="11"/>
  <c r="M46" i="11"/>
  <c r="O46" i="11"/>
  <c r="Q46" i="11"/>
  <c r="S46" i="11"/>
  <c r="U46" i="11"/>
  <c r="W46" i="11"/>
  <c r="E47" i="11"/>
  <c r="G47" i="11"/>
  <c r="I47" i="11"/>
  <c r="K47" i="11"/>
  <c r="M47" i="11"/>
  <c r="O47" i="11"/>
  <c r="Q47" i="11"/>
  <c r="S47" i="11"/>
  <c r="U47" i="11"/>
  <c r="W47" i="11"/>
  <c r="E48" i="11"/>
  <c r="G48" i="11"/>
  <c r="I48" i="11"/>
  <c r="K48" i="11"/>
  <c r="M48" i="11"/>
  <c r="O48" i="11"/>
  <c r="Q48" i="11"/>
  <c r="S48" i="11"/>
  <c r="U48" i="11"/>
  <c r="W48" i="11"/>
  <c r="E49" i="11"/>
  <c r="G49" i="11"/>
  <c r="I49" i="11"/>
  <c r="K49" i="11"/>
  <c r="M49" i="11"/>
  <c r="O49" i="11"/>
  <c r="Q49" i="11"/>
  <c r="S49" i="11"/>
  <c r="U49" i="11"/>
  <c r="W49" i="11"/>
  <c r="E50" i="11"/>
  <c r="G50" i="11"/>
  <c r="I50" i="11"/>
  <c r="K50" i="11"/>
  <c r="M50" i="11"/>
  <c r="O50" i="11"/>
  <c r="Q50" i="11"/>
  <c r="S50" i="11"/>
  <c r="U50" i="11"/>
  <c r="W50" i="11"/>
  <c r="E51" i="11"/>
  <c r="G51" i="11"/>
  <c r="I51" i="11"/>
  <c r="K51" i="11"/>
  <c r="M51" i="11"/>
  <c r="O51" i="11"/>
  <c r="Q51" i="11"/>
  <c r="S51" i="11"/>
  <c r="U51" i="11"/>
  <c r="W51" i="11"/>
  <c r="E52" i="11"/>
  <c r="G52" i="11"/>
  <c r="I52" i="11"/>
  <c r="K52" i="11"/>
  <c r="M52" i="11"/>
  <c r="O52" i="11"/>
  <c r="Q52" i="11"/>
  <c r="S52" i="11"/>
  <c r="U52" i="11"/>
  <c r="W52" i="11"/>
  <c r="E53" i="11"/>
  <c r="G53" i="11"/>
  <c r="I53" i="11"/>
  <c r="K53" i="11"/>
  <c r="M53" i="11"/>
  <c r="O53" i="11"/>
  <c r="Q53" i="11"/>
  <c r="S53" i="11"/>
  <c r="U53" i="11"/>
  <c r="W53" i="11"/>
  <c r="E54" i="11"/>
  <c r="G54" i="11"/>
  <c r="I54" i="11"/>
  <c r="K54" i="11"/>
  <c r="M54" i="11"/>
  <c r="O54" i="11"/>
  <c r="Q54" i="11"/>
  <c r="S54" i="11"/>
  <c r="U54" i="11"/>
  <c r="W54" i="11"/>
  <c r="W33" i="11"/>
  <c r="U33" i="11"/>
  <c r="S33" i="11"/>
  <c r="Q33" i="11"/>
  <c r="O33" i="11"/>
  <c r="M33" i="11"/>
  <c r="K33" i="11"/>
  <c r="I33" i="11"/>
  <c r="G33" i="11"/>
  <c r="E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33" i="11"/>
  <c r="AI5" i="28"/>
  <c r="AI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R15" i="4"/>
  <c r="R14" i="4"/>
  <c r="Q15" i="4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N17" i="4"/>
  <c r="N14" i="4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L15" i="4"/>
  <c r="L17" i="4"/>
  <c r="L14" i="4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5" i="19"/>
  <c r="AI6" i="19"/>
  <c r="AI7" i="19"/>
  <c r="AI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J50" i="18"/>
  <c r="C50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J50" i="1"/>
  <c r="AJ50" i="11"/>
  <c r="AJ51" i="18"/>
  <c r="C51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J51" i="1"/>
  <c r="AJ51" i="11"/>
  <c r="AJ52" i="18"/>
  <c r="C52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J52" i="1"/>
  <c r="AJ52" i="11"/>
  <c r="AJ53" i="18"/>
  <c r="C53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J53" i="1"/>
  <c r="AJ53" i="11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5" i="14"/>
  <c r="AI6" i="14"/>
  <c r="AI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19" i="13"/>
  <c r="AI20" i="13"/>
  <c r="AI21" i="13"/>
  <c r="AI22" i="13"/>
  <c r="AI23" i="13"/>
  <c r="AI24" i="13"/>
  <c r="AI25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33" i="13"/>
  <c r="N15" i="4"/>
  <c r="AJ9" i="11"/>
  <c r="D22" i="4"/>
  <c r="AJ12" i="11"/>
  <c r="D24" i="4"/>
  <c r="AJ13" i="11"/>
  <c r="D16" i="4"/>
  <c r="AJ14" i="11"/>
  <c r="D19" i="4"/>
  <c r="AJ17" i="11"/>
  <c r="D25" i="4"/>
  <c r="AJ21" i="11"/>
  <c r="D6" i="4"/>
  <c r="AJ22" i="11"/>
  <c r="D15" i="4"/>
  <c r="AJ23" i="11"/>
  <c r="D17" i="4"/>
  <c r="AJ24" i="11"/>
  <c r="D14" i="4"/>
  <c r="AJ25" i="11"/>
  <c r="D9" i="4"/>
  <c r="AJ4" i="11"/>
  <c r="D5" i="4"/>
  <c r="E32" i="11"/>
  <c r="G32" i="11"/>
  <c r="I32" i="11"/>
  <c r="K32" i="11"/>
  <c r="M32" i="11"/>
  <c r="O32" i="11"/>
  <c r="Q32" i="11"/>
  <c r="S32" i="11"/>
  <c r="U32" i="11"/>
  <c r="W32" i="11"/>
  <c r="Y32" i="11"/>
  <c r="AA32" i="11"/>
  <c r="AC32" i="11"/>
  <c r="AE32" i="11"/>
  <c r="AG32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33" i="11"/>
  <c r="AE34" i="1"/>
  <c r="AG34" i="1"/>
  <c r="AE35" i="1"/>
  <c r="AG35" i="1"/>
  <c r="AE36" i="1"/>
  <c r="AG36" i="1"/>
  <c r="AE37" i="1"/>
  <c r="AG37" i="1"/>
  <c r="AE38" i="1"/>
  <c r="AG38" i="1"/>
  <c r="AE40" i="1"/>
  <c r="AG40" i="1"/>
  <c r="AE41" i="1"/>
  <c r="AG41" i="1"/>
  <c r="AE42" i="1"/>
  <c r="AG42" i="1"/>
  <c r="AE43" i="1"/>
  <c r="AG43" i="1"/>
  <c r="AE44" i="1"/>
  <c r="AG44" i="1"/>
  <c r="AE45" i="1"/>
  <c r="AG45" i="1"/>
  <c r="AE46" i="1"/>
  <c r="AG46" i="1"/>
  <c r="AE47" i="1"/>
  <c r="AG47" i="1"/>
  <c r="AE48" i="1"/>
  <c r="AG48" i="1"/>
  <c r="AE49" i="1"/>
  <c r="AG49" i="1"/>
  <c r="AE54" i="1"/>
  <c r="AG54" i="1"/>
  <c r="AG33" i="1"/>
  <c r="AE33" i="1"/>
  <c r="AC34" i="1"/>
  <c r="AC35" i="1"/>
  <c r="AC36" i="1"/>
  <c r="AC37" i="1"/>
  <c r="AC38" i="1"/>
  <c r="AC40" i="1"/>
  <c r="AC41" i="1"/>
  <c r="AC42" i="1"/>
  <c r="AC43" i="1"/>
  <c r="AC44" i="1"/>
  <c r="AC45" i="1"/>
  <c r="AC46" i="1"/>
  <c r="AC47" i="1"/>
  <c r="AC48" i="1"/>
  <c r="AC49" i="1"/>
  <c r="AC54" i="1"/>
  <c r="AC33" i="1"/>
  <c r="Y34" i="1"/>
  <c r="Y35" i="1"/>
  <c r="Y36" i="1"/>
  <c r="Y37" i="1"/>
  <c r="Y38" i="1"/>
  <c r="Y40" i="1"/>
  <c r="Y41" i="1"/>
  <c r="Y42" i="1"/>
  <c r="Y43" i="1"/>
  <c r="Y44" i="1"/>
  <c r="Y45" i="1"/>
  <c r="Y46" i="1"/>
  <c r="Y47" i="1"/>
  <c r="Y48" i="1"/>
  <c r="Y49" i="1"/>
  <c r="Y54" i="1"/>
  <c r="Y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4" i="1"/>
  <c r="G33" i="1"/>
  <c r="AJ23" i="1"/>
  <c r="AA34" i="1"/>
  <c r="AA35" i="1"/>
  <c r="AA36" i="1"/>
  <c r="AA37" i="1"/>
  <c r="AA38" i="1"/>
  <c r="AA40" i="1"/>
  <c r="AA41" i="1"/>
  <c r="AA42" i="1"/>
  <c r="AA43" i="1"/>
  <c r="AA44" i="1"/>
  <c r="AA45" i="1"/>
  <c r="AA46" i="1"/>
  <c r="AA47" i="1"/>
  <c r="AA48" i="1"/>
  <c r="AA49" i="1"/>
  <c r="AA54" i="1"/>
  <c r="AA33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4" i="1"/>
  <c r="S34" i="1"/>
  <c r="U34" i="1"/>
  <c r="W34" i="1"/>
  <c r="S35" i="1"/>
  <c r="U35" i="1"/>
  <c r="W35" i="1"/>
  <c r="S36" i="1"/>
  <c r="U36" i="1"/>
  <c r="W36" i="1"/>
  <c r="S37" i="1"/>
  <c r="U37" i="1"/>
  <c r="W37" i="1"/>
  <c r="S38" i="1"/>
  <c r="U38" i="1"/>
  <c r="W38" i="1"/>
  <c r="S40" i="1"/>
  <c r="U40" i="1"/>
  <c r="W40" i="1"/>
  <c r="S41" i="1"/>
  <c r="U41" i="1"/>
  <c r="W41" i="1"/>
  <c r="S42" i="1"/>
  <c r="U42" i="1"/>
  <c r="W42" i="1"/>
  <c r="S43" i="1"/>
  <c r="U43" i="1"/>
  <c r="W43" i="1"/>
  <c r="S44" i="1"/>
  <c r="U44" i="1"/>
  <c r="W44" i="1"/>
  <c r="S45" i="1"/>
  <c r="U45" i="1"/>
  <c r="W45" i="1"/>
  <c r="S46" i="1"/>
  <c r="U46" i="1"/>
  <c r="W46" i="1"/>
  <c r="S47" i="1"/>
  <c r="U47" i="1"/>
  <c r="W47" i="1"/>
  <c r="S48" i="1"/>
  <c r="U48" i="1"/>
  <c r="W48" i="1"/>
  <c r="S49" i="1"/>
  <c r="U49" i="1"/>
  <c r="W49" i="1"/>
  <c r="S54" i="1"/>
  <c r="U54" i="1"/>
  <c r="W54" i="1"/>
  <c r="W33" i="1"/>
  <c r="S33" i="1"/>
  <c r="U33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4" i="1"/>
  <c r="E34" i="1"/>
  <c r="K34" i="1"/>
  <c r="M34" i="1"/>
  <c r="O34" i="1"/>
  <c r="E35" i="1"/>
  <c r="K35" i="1"/>
  <c r="M35" i="1"/>
  <c r="O35" i="1"/>
  <c r="E36" i="1"/>
  <c r="K36" i="1"/>
  <c r="M36" i="1"/>
  <c r="O36" i="1"/>
  <c r="E37" i="1"/>
  <c r="K37" i="1"/>
  <c r="M37" i="1"/>
  <c r="O37" i="1"/>
  <c r="E38" i="1"/>
  <c r="K38" i="1"/>
  <c r="M38" i="1"/>
  <c r="O38" i="1"/>
  <c r="E40" i="1"/>
  <c r="K40" i="1"/>
  <c r="M40" i="1"/>
  <c r="O40" i="1"/>
  <c r="E41" i="1"/>
  <c r="K41" i="1"/>
  <c r="M41" i="1"/>
  <c r="O41" i="1"/>
  <c r="E42" i="1"/>
  <c r="K42" i="1"/>
  <c r="M42" i="1"/>
  <c r="O42" i="1"/>
  <c r="E43" i="1"/>
  <c r="K43" i="1"/>
  <c r="M43" i="1"/>
  <c r="O43" i="1"/>
  <c r="E44" i="1"/>
  <c r="K44" i="1"/>
  <c r="M44" i="1"/>
  <c r="O44" i="1"/>
  <c r="E45" i="1"/>
  <c r="K45" i="1"/>
  <c r="M45" i="1"/>
  <c r="O45" i="1"/>
  <c r="E46" i="1"/>
  <c r="K46" i="1"/>
  <c r="M46" i="1"/>
  <c r="O46" i="1"/>
  <c r="E47" i="1"/>
  <c r="K47" i="1"/>
  <c r="M47" i="1"/>
  <c r="O47" i="1"/>
  <c r="E48" i="1"/>
  <c r="K48" i="1"/>
  <c r="M48" i="1"/>
  <c r="O48" i="1"/>
  <c r="E49" i="1"/>
  <c r="K49" i="1"/>
  <c r="M49" i="1"/>
  <c r="O49" i="1"/>
  <c r="E54" i="1"/>
  <c r="K54" i="1"/>
  <c r="M54" i="1"/>
  <c r="O54" i="1"/>
  <c r="O33" i="1"/>
  <c r="M33" i="1"/>
  <c r="K33" i="1"/>
  <c r="E33" i="1"/>
  <c r="AJ24" i="1"/>
  <c r="C54" i="1"/>
  <c r="AJ25" i="1"/>
  <c r="AJ22" i="1"/>
  <c r="AJ21" i="1"/>
  <c r="C34" i="1"/>
  <c r="C35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33" i="1"/>
  <c r="AJ54" i="1"/>
  <c r="AI24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8" i="4"/>
  <c r="B11" i="4"/>
  <c r="B7" i="4"/>
  <c r="B8" i="4"/>
  <c r="B22" i="4"/>
  <c r="B10" i="4"/>
  <c r="B13" i="4"/>
  <c r="B24" i="4"/>
  <c r="B16" i="4"/>
  <c r="B19" i="4"/>
  <c r="B20" i="4"/>
  <c r="B21" i="4"/>
  <c r="B25" i="4"/>
  <c r="B23" i="4"/>
  <c r="B4" i="4"/>
  <c r="B12" i="4"/>
  <c r="B6" i="4"/>
  <c r="B15" i="4"/>
  <c r="B17" i="4"/>
  <c r="B14" i="4"/>
  <c r="B9" i="4"/>
  <c r="B51" i="28"/>
  <c r="B51" i="20"/>
  <c r="B51" i="15"/>
  <c r="B51" i="22"/>
  <c r="B51" i="23"/>
  <c r="B51" i="26"/>
  <c r="B51" i="18"/>
  <c r="B51" i="24"/>
  <c r="B51" i="27"/>
  <c r="B51" i="21"/>
  <c r="B51" i="19"/>
  <c r="B51" i="25"/>
  <c r="B51" i="16"/>
  <c r="B51" i="14"/>
  <c r="B35" i="28"/>
  <c r="B35" i="20"/>
  <c r="B35" i="15"/>
  <c r="B35" i="23"/>
  <c r="B35" i="26"/>
  <c r="B35" i="18"/>
  <c r="B35" i="24"/>
  <c r="B35" i="27"/>
  <c r="B35" i="21"/>
  <c r="B35" i="19"/>
  <c r="B35" i="25"/>
  <c r="B35" i="22"/>
  <c r="B35" i="14"/>
  <c r="B35" i="16"/>
  <c r="B42" i="23"/>
  <c r="B42" i="26"/>
  <c r="B42" i="18"/>
  <c r="B42" i="24"/>
  <c r="B42" i="25"/>
  <c r="B42" i="27"/>
  <c r="B42" i="21"/>
  <c r="B42" i="19"/>
  <c r="B42" i="22"/>
  <c r="B42" i="16"/>
  <c r="B42" i="14"/>
  <c r="B42" i="28"/>
  <c r="B42" i="20"/>
  <c r="B42" i="15"/>
  <c r="B49" i="26"/>
  <c r="B49" i="18"/>
  <c r="B49" i="24"/>
  <c r="B49" i="28"/>
  <c r="B49" i="27"/>
  <c r="B49" i="21"/>
  <c r="B49" i="19"/>
  <c r="B49" i="22"/>
  <c r="B49" i="16"/>
  <c r="B49" i="14"/>
  <c r="B49" i="25"/>
  <c r="B49" i="23"/>
  <c r="B49" i="15"/>
  <c r="B49" i="20"/>
  <c r="B48" i="24"/>
  <c r="B48" i="23"/>
  <c r="B48" i="27"/>
  <c r="B48" i="21"/>
  <c r="B48" i="19"/>
  <c r="B48" i="22"/>
  <c r="B48" i="16"/>
  <c r="B48" i="14"/>
  <c r="B48" i="25"/>
  <c r="B48" i="28"/>
  <c r="B48" i="20"/>
  <c r="B48" i="15"/>
  <c r="B48" i="26"/>
  <c r="B48" i="18"/>
  <c r="B47" i="27"/>
  <c r="B47" i="21"/>
  <c r="B47" i="19"/>
  <c r="B47" i="22"/>
  <c r="B47" i="16"/>
  <c r="B47" i="14"/>
  <c r="B47" i="25"/>
  <c r="B47" i="26"/>
  <c r="B47" i="28"/>
  <c r="B47" i="20"/>
  <c r="B47" i="15"/>
  <c r="B47" i="23"/>
  <c r="B47" i="24"/>
  <c r="B47" i="18"/>
  <c r="B39" i="27"/>
  <c r="B39" i="21"/>
  <c r="B39" i="26"/>
  <c r="B39" i="19"/>
  <c r="B39" i="22"/>
  <c r="B39" i="16"/>
  <c r="B39" i="14"/>
  <c r="B39" i="25"/>
  <c r="B39" i="28"/>
  <c r="B39" i="20"/>
  <c r="B39" i="15"/>
  <c r="B39" i="23"/>
  <c r="B39" i="24"/>
  <c r="B39" i="18"/>
  <c r="B50" i="23"/>
  <c r="B50" i="25"/>
  <c r="B50" i="26"/>
  <c r="B50" i="18"/>
  <c r="B50" i="24"/>
  <c r="B50" i="27"/>
  <c r="B50" i="21"/>
  <c r="B50" i="19"/>
  <c r="B50" i="22"/>
  <c r="B50" i="16"/>
  <c r="B50" i="14"/>
  <c r="B50" i="28"/>
  <c r="B50" i="20"/>
  <c r="B50" i="15"/>
  <c r="B34" i="23"/>
  <c r="B34" i="26"/>
  <c r="B34" i="18"/>
  <c r="B34" i="24"/>
  <c r="B34" i="27"/>
  <c r="B34" i="21"/>
  <c r="B34" i="19"/>
  <c r="B34" i="22"/>
  <c r="B34" i="16"/>
  <c r="B34" i="14"/>
  <c r="B34" i="28"/>
  <c r="B34" i="20"/>
  <c r="B34" i="15"/>
  <c r="B34" i="25"/>
  <c r="B41" i="26"/>
  <c r="B41" i="18"/>
  <c r="B41" i="24"/>
  <c r="B41" i="27"/>
  <c r="B41" i="21"/>
  <c r="B41" i="19"/>
  <c r="B41" i="28"/>
  <c r="B41" i="22"/>
  <c r="B41" i="16"/>
  <c r="B41" i="14"/>
  <c r="B41" i="25"/>
  <c r="B41" i="23"/>
  <c r="B41" i="15"/>
  <c r="B41" i="20"/>
  <c r="B54" i="19"/>
  <c r="B54" i="24"/>
  <c r="B54" i="22"/>
  <c r="B54" i="16"/>
  <c r="B54" i="14"/>
  <c r="B54" i="25"/>
  <c r="B54" i="28"/>
  <c r="B54" i="20"/>
  <c r="B54" i="15"/>
  <c r="B54" i="23"/>
  <c r="B54" i="26"/>
  <c r="B54" i="18"/>
  <c r="B54" i="27"/>
  <c r="B54" i="21"/>
  <c r="B38" i="19"/>
  <c r="B38" i="22"/>
  <c r="B38" i="16"/>
  <c r="B38" i="14"/>
  <c r="B38" i="25"/>
  <c r="B38" i="28"/>
  <c r="B38" i="20"/>
  <c r="B38" i="15"/>
  <c r="B38" i="24"/>
  <c r="B38" i="23"/>
  <c r="B38" i="26"/>
  <c r="B38" i="18"/>
  <c r="B38" i="27"/>
  <c r="B38" i="21"/>
  <c r="B43" i="28"/>
  <c r="B43" i="20"/>
  <c r="B43" i="15"/>
  <c r="B43" i="23"/>
  <c r="B43" i="26"/>
  <c r="B43" i="18"/>
  <c r="B43" i="24"/>
  <c r="B43" i="27"/>
  <c r="B43" i="21"/>
  <c r="B43" i="22"/>
  <c r="B43" i="19"/>
  <c r="B43" i="25"/>
  <c r="B43" i="14"/>
  <c r="B43" i="16"/>
  <c r="B53" i="22"/>
  <c r="B53" i="16"/>
  <c r="B53" i="14"/>
  <c r="B53" i="25"/>
  <c r="B53" i="28"/>
  <c r="B53" i="20"/>
  <c r="B53" i="15"/>
  <c r="B53" i="23"/>
  <c r="B53" i="26"/>
  <c r="B53" i="18"/>
  <c r="B53" i="24"/>
  <c r="B53" i="19"/>
  <c r="B53" i="27"/>
  <c r="B53" i="21"/>
  <c r="B37" i="22"/>
  <c r="B37" i="16"/>
  <c r="B37" i="14"/>
  <c r="B37" i="25"/>
  <c r="B37" i="28"/>
  <c r="B37" i="20"/>
  <c r="B37" i="15"/>
  <c r="B37" i="23"/>
  <c r="B37" i="21"/>
  <c r="B37" i="26"/>
  <c r="B37" i="18"/>
  <c r="B37" i="27"/>
  <c r="B37" i="24"/>
  <c r="B37" i="19"/>
  <c r="B46" i="19"/>
  <c r="B46" i="22"/>
  <c r="B46" i="16"/>
  <c r="B46" i="14"/>
  <c r="B46" i="25"/>
  <c r="B46" i="28"/>
  <c r="B46" i="20"/>
  <c r="B46" i="15"/>
  <c r="B46" i="23"/>
  <c r="B46" i="26"/>
  <c r="B46" i="18"/>
  <c r="B46" i="27"/>
  <c r="B46" i="21"/>
  <c r="B46" i="24"/>
  <c r="B45" i="22"/>
  <c r="B45" i="16"/>
  <c r="B45" i="14"/>
  <c r="B45" i="27"/>
  <c r="B45" i="25"/>
  <c r="B45" i="28"/>
  <c r="B45" i="20"/>
  <c r="B45" i="15"/>
  <c r="B45" i="23"/>
  <c r="B45" i="26"/>
  <c r="B45" i="18"/>
  <c r="B45" i="24"/>
  <c r="B45" i="19"/>
  <c r="B45" i="21"/>
  <c r="B52" i="25"/>
  <c r="B52" i="28"/>
  <c r="B52" i="20"/>
  <c r="B52" i="15"/>
  <c r="B52" i="23"/>
  <c r="B52" i="26"/>
  <c r="B52" i="18"/>
  <c r="B52" i="24"/>
  <c r="B52" i="27"/>
  <c r="B52" i="21"/>
  <c r="B52" i="22"/>
  <c r="B52" i="16"/>
  <c r="B52" i="14"/>
  <c r="B52" i="19"/>
  <c r="B44" i="25"/>
  <c r="B44" i="28"/>
  <c r="B44" i="20"/>
  <c r="B44" i="15"/>
  <c r="B44" i="23"/>
  <c r="B44" i="26"/>
  <c r="B44" i="18"/>
  <c r="B44" i="24"/>
  <c r="B44" i="27"/>
  <c r="B44" i="21"/>
  <c r="B44" i="22"/>
  <c r="B44" i="16"/>
  <c r="B44" i="14"/>
  <c r="B44" i="19"/>
  <c r="B36" i="25"/>
  <c r="B36" i="28"/>
  <c r="B36" i="20"/>
  <c r="B36" i="15"/>
  <c r="B36" i="23"/>
  <c r="B36" i="26"/>
  <c r="B36" i="18"/>
  <c r="B36" i="24"/>
  <c r="B36" i="27"/>
  <c r="B36" i="21"/>
  <c r="B36" i="22"/>
  <c r="B36" i="16"/>
  <c r="B36" i="14"/>
  <c r="B36" i="19"/>
  <c r="M33" i="4"/>
  <c r="C14" i="4"/>
  <c r="C6" i="4"/>
  <c r="C15" i="4"/>
  <c r="C17" i="4"/>
  <c r="C9" i="4"/>
  <c r="B5" i="4"/>
  <c r="AI19" i="1"/>
  <c r="AI20" i="1"/>
  <c r="AI21" i="1"/>
  <c r="AI22" i="1"/>
  <c r="AI23" i="1"/>
  <c r="AI25" i="1"/>
  <c r="B33" i="1"/>
  <c r="B40" i="14"/>
  <c r="B40" i="25"/>
  <c r="B40" i="24"/>
  <c r="B40" i="23"/>
  <c r="B40" i="27"/>
  <c r="B40" i="28"/>
  <c r="B40" i="18"/>
  <c r="B40" i="21"/>
  <c r="B40" i="20"/>
  <c r="B40" i="19"/>
  <c r="B40" i="15"/>
  <c r="B40" i="16"/>
  <c r="B40" i="22"/>
  <c r="B40" i="26"/>
  <c r="B33" i="27"/>
  <c r="B33" i="24"/>
  <c r="B33" i="21"/>
  <c r="B33" i="19"/>
  <c r="B33" i="22"/>
  <c r="B33" i="16"/>
  <c r="B33" i="14"/>
  <c r="B33" i="25"/>
  <c r="B33" i="28"/>
  <c r="B33" i="20"/>
  <c r="B33" i="15"/>
  <c r="B33" i="23"/>
  <c r="B33" i="26"/>
  <c r="B33" i="18"/>
  <c r="P10" i="4"/>
  <c r="AE33" i="23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4" i="21"/>
  <c r="AC33" i="21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4" i="20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4" i="16"/>
  <c r="F18" i="4"/>
  <c r="F11" i="4"/>
  <c r="F10" i="4"/>
  <c r="F24" i="4"/>
  <c r="F19" i="4"/>
  <c r="F20" i="4"/>
  <c r="F23" i="4"/>
  <c r="AJ7" i="11"/>
  <c r="D7" i="4"/>
  <c r="AJ11" i="11"/>
  <c r="D13" i="4"/>
  <c r="AJ25" i="27"/>
  <c r="R9" i="4" s="1"/>
  <c r="AJ54" i="27"/>
  <c r="AJ12" i="27"/>
  <c r="R24" i="4" s="1"/>
  <c r="AJ41" i="27"/>
  <c r="AJ9" i="27"/>
  <c r="R22" i="4" s="1"/>
  <c r="AJ38" i="27"/>
  <c r="AJ37" i="27"/>
  <c r="AJ8" i="27"/>
  <c r="R8" i="4" s="1"/>
  <c r="AJ49" i="27"/>
  <c r="AJ20" i="27"/>
  <c r="R12" i="4" s="1"/>
  <c r="AJ35" i="27"/>
  <c r="AJ6" i="27"/>
  <c r="R11" i="4" s="1"/>
  <c r="AJ48" i="27"/>
  <c r="AJ19" i="27"/>
  <c r="R4" i="4" s="1"/>
  <c r="AJ46" i="27"/>
  <c r="AJ17" i="27"/>
  <c r="R25" i="4" s="1"/>
  <c r="AJ40" i="27"/>
  <c r="AJ11" i="27"/>
  <c r="R13" i="4" s="1"/>
  <c r="AJ15" i="27"/>
  <c r="R20" i="4" s="1"/>
  <c r="AJ44" i="27"/>
  <c r="AJ18" i="27"/>
  <c r="R23" i="4" s="1"/>
  <c r="AJ47" i="27"/>
  <c r="AJ42" i="27"/>
  <c r="AJ13" i="27"/>
  <c r="R16" i="4" s="1"/>
  <c r="AJ39" i="27"/>
  <c r="AJ10" i="27"/>
  <c r="R10" i="4" s="1"/>
  <c r="AJ7" i="27"/>
  <c r="R7" i="4" s="1"/>
  <c r="AJ36" i="27"/>
  <c r="AJ5" i="27"/>
  <c r="R18" i="4" s="1"/>
  <c r="AJ34" i="27"/>
  <c r="AJ14" i="27"/>
  <c r="R19" i="4" s="1"/>
  <c r="AJ43" i="27"/>
  <c r="AJ45" i="27"/>
  <c r="AJ16" i="27"/>
  <c r="R21" i="4" s="1"/>
  <c r="AJ37" i="26"/>
  <c r="AJ8" i="26"/>
  <c r="AJ35" i="26"/>
  <c r="AJ6" i="26"/>
  <c r="AJ41" i="26"/>
  <c r="AJ12" i="26"/>
  <c r="AJ25" i="26"/>
  <c r="AJ54" i="26"/>
  <c r="AJ18" i="26"/>
  <c r="Q23" i="4" s="1"/>
  <c r="AJ47" i="26"/>
  <c r="AJ17" i="26"/>
  <c r="AJ46" i="26"/>
  <c r="AJ10" i="26"/>
  <c r="AJ39" i="26"/>
  <c r="AJ34" i="26"/>
  <c r="AJ5" i="26"/>
  <c r="AJ45" i="26"/>
  <c r="AJ16" i="26"/>
  <c r="Q21" i="4" s="1"/>
  <c r="AJ43" i="26"/>
  <c r="AJ14" i="26"/>
  <c r="AJ48" i="26"/>
  <c r="AJ19" i="26"/>
  <c r="AJ13" i="26"/>
  <c r="AJ42" i="26"/>
  <c r="AJ7" i="26"/>
  <c r="AJ36" i="26"/>
  <c r="AJ38" i="26"/>
  <c r="AJ9" i="26"/>
  <c r="AJ20" i="26"/>
  <c r="Q12" i="4" s="1"/>
  <c r="AJ49" i="26"/>
  <c r="AJ11" i="26"/>
  <c r="Q13" i="4" s="1"/>
  <c r="AJ40" i="26"/>
  <c r="AJ44" i="26"/>
  <c r="AJ15" i="26"/>
  <c r="Q20" i="4" s="1"/>
  <c r="Q25" i="4"/>
  <c r="P8" i="4"/>
  <c r="P22" i="4"/>
  <c r="P21" i="4"/>
  <c r="P19" i="4"/>
  <c r="P7" i="4"/>
  <c r="P20" i="4"/>
  <c r="P16" i="4"/>
  <c r="P4" i="4"/>
  <c r="P12" i="4"/>
  <c r="P23" i="4"/>
  <c r="P18" i="4"/>
  <c r="P13" i="4"/>
  <c r="P11" i="4"/>
  <c r="AJ41" i="24"/>
  <c r="AJ43" i="24"/>
  <c r="AJ37" i="24"/>
  <c r="AJ40" i="24"/>
  <c r="AJ47" i="24"/>
  <c r="AJ45" i="24"/>
  <c r="AJ42" i="24"/>
  <c r="AJ36" i="24"/>
  <c r="AJ39" i="24"/>
  <c r="AJ44" i="24"/>
  <c r="AJ38" i="24"/>
  <c r="AJ49" i="24"/>
  <c r="AJ48" i="24"/>
  <c r="AJ34" i="24"/>
  <c r="AJ54" i="24"/>
  <c r="AJ35" i="24"/>
  <c r="AJ46" i="24"/>
  <c r="AJ20" i="23"/>
  <c r="AJ49" i="22"/>
  <c r="AJ20" i="22"/>
  <c r="AJ20" i="21"/>
  <c r="AJ20" i="20"/>
  <c r="K12" i="4"/>
  <c r="AJ20" i="19"/>
  <c r="J12" i="4"/>
  <c r="AJ49" i="19"/>
  <c r="AJ25" i="18"/>
  <c r="I9" i="4"/>
  <c r="AE54" i="18"/>
  <c r="AG54" i="18"/>
  <c r="AJ54" i="18"/>
  <c r="AJ6" i="18"/>
  <c r="I11" i="4"/>
  <c r="AJ12" i="18"/>
  <c r="I24" i="4"/>
  <c r="AJ5" i="18"/>
  <c r="I18" i="4"/>
  <c r="AJ9" i="18"/>
  <c r="I22" i="4"/>
  <c r="AJ10" i="18"/>
  <c r="I10" i="4"/>
  <c r="AJ15" i="18"/>
  <c r="I20" i="4"/>
  <c r="AJ7" i="18"/>
  <c r="I7" i="4"/>
  <c r="AJ13" i="18"/>
  <c r="I16" i="4"/>
  <c r="AJ19" i="18"/>
  <c r="I4" i="4"/>
  <c r="AE48" i="18"/>
  <c r="AG48" i="18"/>
  <c r="AJ48" i="18"/>
  <c r="AJ18" i="18"/>
  <c r="I23" i="4"/>
  <c r="AE47" i="18"/>
  <c r="AG47" i="18"/>
  <c r="AJ47" i="18"/>
  <c r="AJ14" i="18"/>
  <c r="I19" i="4"/>
  <c r="AJ20" i="18"/>
  <c r="I12" i="4"/>
  <c r="AJ49" i="18"/>
  <c r="AJ11" i="18"/>
  <c r="I13" i="4"/>
  <c r="AJ8" i="18"/>
  <c r="I8" i="4"/>
  <c r="AJ4" i="18"/>
  <c r="I5" i="4"/>
  <c r="AJ16" i="18"/>
  <c r="I21" i="4"/>
  <c r="AG46" i="16"/>
  <c r="AJ46" i="16"/>
  <c r="AJ17" i="16"/>
  <c r="H25" i="4"/>
  <c r="AG45" i="16"/>
  <c r="AJ45" i="16"/>
  <c r="AJ16" i="16"/>
  <c r="H21" i="4"/>
  <c r="AG43" i="16"/>
  <c r="AJ43" i="16"/>
  <c r="AJ14" i="16"/>
  <c r="H19" i="4"/>
  <c r="AG36" i="16"/>
  <c r="AJ36" i="16"/>
  <c r="AJ7" i="16"/>
  <c r="H7" i="4"/>
  <c r="AG37" i="16"/>
  <c r="AJ37" i="16"/>
  <c r="AJ8" i="16"/>
  <c r="H8" i="4"/>
  <c r="AJ20" i="16"/>
  <c r="H12" i="4"/>
  <c r="AJ49" i="16"/>
  <c r="AG39" i="16"/>
  <c r="AJ10" i="16"/>
  <c r="H10" i="4"/>
  <c r="AJ39" i="16"/>
  <c r="AG34" i="16"/>
  <c r="AJ5" i="16"/>
  <c r="H18" i="4"/>
  <c r="AJ34" i="16"/>
  <c r="AG44" i="16"/>
  <c r="AJ15" i="16"/>
  <c r="H20" i="4"/>
  <c r="AJ44" i="16"/>
  <c r="AG42" i="16"/>
  <c r="AJ13" i="16"/>
  <c r="H16" i="4"/>
  <c r="AJ42" i="16"/>
  <c r="AG38" i="16"/>
  <c r="AJ9" i="16"/>
  <c r="H22" i="4"/>
  <c r="AJ38" i="16"/>
  <c r="AG48" i="16"/>
  <c r="AJ48" i="16"/>
  <c r="AJ19" i="16"/>
  <c r="H4" i="4"/>
  <c r="AG40" i="16"/>
  <c r="AJ40" i="16"/>
  <c r="AJ11" i="16"/>
  <c r="H13" i="4"/>
  <c r="AG47" i="16"/>
  <c r="AJ47" i="16"/>
  <c r="AJ18" i="16"/>
  <c r="H23" i="4"/>
  <c r="AG35" i="16"/>
  <c r="AJ6" i="16"/>
  <c r="H11" i="4"/>
  <c r="AJ35" i="16"/>
  <c r="AG41" i="16"/>
  <c r="AJ12" i="16"/>
  <c r="H24" i="4"/>
  <c r="AJ41" i="16"/>
  <c r="AG54" i="16"/>
  <c r="AJ54" i="16"/>
  <c r="AJ25" i="16"/>
  <c r="H9" i="4"/>
  <c r="AG46" i="15"/>
  <c r="AJ17" i="15"/>
  <c r="G25" i="4"/>
  <c r="AJ46" i="15"/>
  <c r="AG43" i="15"/>
  <c r="AJ14" i="15"/>
  <c r="G19" i="4"/>
  <c r="AG54" i="15"/>
  <c r="AJ25" i="15"/>
  <c r="G9" i="4"/>
  <c r="AJ54" i="15"/>
  <c r="F6" i="4"/>
  <c r="F21" i="4"/>
  <c r="F25" i="4"/>
  <c r="F22" i="4"/>
  <c r="F13" i="4"/>
  <c r="F12" i="4"/>
  <c r="F4" i="4"/>
  <c r="F7" i="4"/>
  <c r="F8" i="4"/>
  <c r="F16" i="4"/>
  <c r="R6" i="4"/>
  <c r="P6" i="4"/>
  <c r="AJ20" i="11"/>
  <c r="D12" i="4"/>
  <c r="AJ15" i="11"/>
  <c r="D20" i="4"/>
  <c r="AJ5" i="11"/>
  <c r="D18" i="4"/>
  <c r="AJ19" i="11"/>
  <c r="D4" i="4"/>
  <c r="AJ16" i="11"/>
  <c r="D21" i="4"/>
  <c r="AJ8" i="11"/>
  <c r="D8" i="4"/>
  <c r="AJ10" i="11"/>
  <c r="D10" i="4"/>
  <c r="AJ18" i="11"/>
  <c r="D23" i="4"/>
  <c r="AJ6" i="11"/>
  <c r="D11" i="4"/>
  <c r="AJ54" i="11"/>
  <c r="AJ49" i="11"/>
  <c r="AJ48" i="11"/>
  <c r="AJ47" i="11"/>
  <c r="AJ46" i="11"/>
  <c r="AJ45" i="11"/>
  <c r="AJ44" i="11"/>
  <c r="AJ43" i="11"/>
  <c r="AJ42" i="11"/>
  <c r="AJ40" i="11"/>
  <c r="AJ39" i="11"/>
  <c r="AJ38" i="11"/>
  <c r="AJ37" i="11"/>
  <c r="AJ36" i="11"/>
  <c r="AJ35" i="11"/>
  <c r="AJ34" i="11"/>
  <c r="AJ41" i="11"/>
  <c r="Q9" i="4"/>
  <c r="Q18" i="4"/>
  <c r="Q4" i="4"/>
  <c r="Q24" i="4"/>
  <c r="Q10" i="4"/>
  <c r="Q22" i="4"/>
  <c r="Q19" i="4"/>
  <c r="Q11" i="4"/>
  <c r="Q7" i="4"/>
  <c r="M12" i="4"/>
  <c r="N12" i="4"/>
  <c r="L12" i="4"/>
  <c r="E32" i="28"/>
  <c r="G32" i="28"/>
  <c r="I32" i="28"/>
  <c r="K32" i="28"/>
  <c r="M32" i="28"/>
  <c r="O32" i="28"/>
  <c r="Q32" i="28"/>
  <c r="S32" i="28"/>
  <c r="U32" i="28"/>
  <c r="W32" i="28"/>
  <c r="Y32" i="28"/>
  <c r="AA32" i="28"/>
  <c r="AC32" i="28"/>
  <c r="AE32" i="28"/>
  <c r="AG32" i="28"/>
  <c r="C32" i="28"/>
  <c r="E32" i="25"/>
  <c r="G32" i="25"/>
  <c r="I32" i="25"/>
  <c r="K32" i="25"/>
  <c r="M32" i="25"/>
  <c r="O32" i="25"/>
  <c r="Q32" i="25"/>
  <c r="S32" i="25"/>
  <c r="U32" i="25"/>
  <c r="W32" i="25"/>
  <c r="Y32" i="25"/>
  <c r="AA32" i="25"/>
  <c r="AC32" i="25"/>
  <c r="AE32" i="25"/>
  <c r="AG32" i="25"/>
  <c r="I32" i="24"/>
  <c r="K32" i="24"/>
  <c r="M32" i="24"/>
  <c r="O32" i="24"/>
  <c r="Q32" i="24"/>
  <c r="S32" i="24"/>
  <c r="U32" i="24"/>
  <c r="W32" i="24"/>
  <c r="Y32" i="24"/>
  <c r="AA32" i="24"/>
  <c r="AC32" i="24"/>
  <c r="AE32" i="24"/>
  <c r="AG32" i="24"/>
  <c r="E32" i="22"/>
  <c r="G32" i="22"/>
  <c r="I32" i="22"/>
  <c r="K32" i="22"/>
  <c r="M32" i="22"/>
  <c r="O32" i="22"/>
  <c r="Q32" i="22"/>
  <c r="S32" i="22"/>
  <c r="U32" i="22"/>
  <c r="W32" i="22"/>
  <c r="Y32" i="22"/>
  <c r="AA32" i="22"/>
  <c r="AJ49" i="21"/>
  <c r="AJ49" i="20"/>
  <c r="AI4" i="20"/>
  <c r="C32" i="26"/>
  <c r="AI4" i="26"/>
  <c r="C32" i="25"/>
  <c r="AI4" i="25"/>
  <c r="G32" i="24"/>
  <c r="E32" i="24"/>
  <c r="C32" i="24"/>
  <c r="AI4" i="24"/>
  <c r="AJ25" i="23"/>
  <c r="N9" i="4"/>
  <c r="AJ19" i="23"/>
  <c r="AJ18" i="23"/>
  <c r="AJ17" i="23"/>
  <c r="AJ16" i="23"/>
  <c r="AJ15" i="23"/>
  <c r="AJ14" i="23"/>
  <c r="AJ13" i="23"/>
  <c r="AJ12" i="23"/>
  <c r="AJ11" i="23"/>
  <c r="AJ10" i="23"/>
  <c r="AJ9" i="23"/>
  <c r="AJ8" i="23"/>
  <c r="AJ7" i="23"/>
  <c r="AJ6" i="23"/>
  <c r="AJ5" i="23"/>
  <c r="AG33" i="23"/>
  <c r="AG32" i="23"/>
  <c r="AE32" i="23"/>
  <c r="C32" i="23"/>
  <c r="AI4" i="23"/>
  <c r="AG54" i="22"/>
  <c r="AE54" i="22"/>
  <c r="AG48" i="22"/>
  <c r="AE48" i="22"/>
  <c r="AG47" i="22"/>
  <c r="AE47" i="22"/>
  <c r="AG46" i="22"/>
  <c r="AE46" i="22"/>
  <c r="AG45" i="22"/>
  <c r="AE45" i="22"/>
  <c r="AG44" i="22"/>
  <c r="AE44" i="22"/>
  <c r="AG43" i="22"/>
  <c r="AE43" i="22"/>
  <c r="AG42" i="22"/>
  <c r="AE42" i="22"/>
  <c r="AG41" i="22"/>
  <c r="AE41" i="22"/>
  <c r="AG40" i="22"/>
  <c r="AE40" i="22"/>
  <c r="AG39" i="22"/>
  <c r="AE39" i="22"/>
  <c r="AG38" i="22"/>
  <c r="AE38" i="22"/>
  <c r="AG37" i="22"/>
  <c r="AE37" i="22"/>
  <c r="AG36" i="22"/>
  <c r="AE36" i="22"/>
  <c r="AG35" i="22"/>
  <c r="AE35" i="22"/>
  <c r="AG34" i="22"/>
  <c r="AE34" i="22"/>
  <c r="AG33" i="22"/>
  <c r="AE33" i="22"/>
  <c r="AG32" i="22"/>
  <c r="AE32" i="22"/>
  <c r="AC32" i="22"/>
  <c r="C32" i="22"/>
  <c r="AI4" i="22"/>
  <c r="AG54" i="21"/>
  <c r="AE54" i="21"/>
  <c r="AG48" i="21"/>
  <c r="AE48" i="21"/>
  <c r="AG47" i="21"/>
  <c r="AE47" i="21"/>
  <c r="AG46" i="21"/>
  <c r="AE46" i="21"/>
  <c r="AJ17" i="21"/>
  <c r="AG45" i="21"/>
  <c r="AE45" i="21"/>
  <c r="AG44" i="21"/>
  <c r="AE44" i="21"/>
  <c r="AJ15" i="21"/>
  <c r="AG43" i="21"/>
  <c r="AE43" i="21"/>
  <c r="AG42" i="21"/>
  <c r="AE42" i="21"/>
  <c r="AJ13" i="21"/>
  <c r="AG41" i="21"/>
  <c r="AE41" i="21"/>
  <c r="AG40" i="21"/>
  <c r="AE40" i="21"/>
  <c r="AJ11" i="21"/>
  <c r="AG39" i="21"/>
  <c r="AE39" i="21"/>
  <c r="AG38" i="21"/>
  <c r="AE38" i="21"/>
  <c r="AG37" i="21"/>
  <c r="AE37" i="21"/>
  <c r="AG36" i="21"/>
  <c r="AE36" i="21"/>
  <c r="AG35" i="21"/>
  <c r="AE35" i="21"/>
  <c r="AG34" i="21"/>
  <c r="AE34" i="21"/>
  <c r="AG33" i="21"/>
  <c r="AE33" i="21"/>
  <c r="AG32" i="21"/>
  <c r="AE32" i="21"/>
  <c r="AC32" i="21"/>
  <c r="AA32" i="21"/>
  <c r="Y32" i="21"/>
  <c r="W32" i="21"/>
  <c r="S32" i="21"/>
  <c r="Q32" i="21"/>
  <c r="O32" i="21"/>
  <c r="M32" i="21"/>
  <c r="K32" i="21"/>
  <c r="I32" i="21"/>
  <c r="U32" i="21"/>
  <c r="G32" i="21"/>
  <c r="E32" i="21"/>
  <c r="C32" i="21"/>
  <c r="AI4" i="21"/>
  <c r="AG54" i="20"/>
  <c r="AE54" i="20"/>
  <c r="AG48" i="20"/>
  <c r="AE48" i="20"/>
  <c r="AJ19" i="20"/>
  <c r="K4" i="4"/>
  <c r="AG47" i="20"/>
  <c r="AE47" i="20"/>
  <c r="AJ18" i="20"/>
  <c r="K23" i="4"/>
  <c r="AG46" i="20"/>
  <c r="AE46" i="20"/>
  <c r="AJ17" i="20"/>
  <c r="K25" i="4"/>
  <c r="AG45" i="20"/>
  <c r="AE45" i="20"/>
  <c r="AJ16" i="20"/>
  <c r="K21" i="4"/>
  <c r="AJ45" i="20"/>
  <c r="AG44" i="20"/>
  <c r="AE44" i="20"/>
  <c r="AJ15" i="20"/>
  <c r="K20" i="4"/>
  <c r="AG43" i="20"/>
  <c r="AE43" i="20"/>
  <c r="AJ14" i="20"/>
  <c r="K19" i="4"/>
  <c r="AG42" i="20"/>
  <c r="AE42" i="20"/>
  <c r="AJ13" i="20"/>
  <c r="K16" i="4"/>
  <c r="AG41" i="20"/>
  <c r="AE41" i="20"/>
  <c r="AJ12" i="20"/>
  <c r="K24" i="4"/>
  <c r="AG40" i="20"/>
  <c r="AE40" i="20"/>
  <c r="AJ11" i="20"/>
  <c r="K13" i="4"/>
  <c r="AG39" i="20"/>
  <c r="AE39" i="20"/>
  <c r="AJ10" i="20"/>
  <c r="K10" i="4"/>
  <c r="AG38" i="20"/>
  <c r="AE38" i="20"/>
  <c r="AJ9" i="20"/>
  <c r="K22" i="4"/>
  <c r="AG37" i="20"/>
  <c r="AE37" i="20"/>
  <c r="AJ8" i="20"/>
  <c r="K8" i="4"/>
  <c r="AG36" i="20"/>
  <c r="AE36" i="20"/>
  <c r="AJ7" i="20"/>
  <c r="K7" i="4"/>
  <c r="AG35" i="20"/>
  <c r="AE35" i="20"/>
  <c r="AJ6" i="20"/>
  <c r="K11" i="4"/>
  <c r="AG34" i="20"/>
  <c r="AE34" i="20"/>
  <c r="AJ5" i="20"/>
  <c r="K18" i="4"/>
  <c r="AG33" i="20"/>
  <c r="AE33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I32" i="20"/>
  <c r="G32" i="20"/>
  <c r="E32" i="20"/>
  <c r="C32" i="20"/>
  <c r="AJ46" i="22"/>
  <c r="AJ17" i="22"/>
  <c r="AJ54" i="22"/>
  <c r="AJ25" i="22"/>
  <c r="AJ9" i="22"/>
  <c r="AJ38" i="22"/>
  <c r="AJ42" i="22"/>
  <c r="AJ13" i="22"/>
  <c r="AJ37" i="22"/>
  <c r="AJ8" i="22"/>
  <c r="AJ36" i="22"/>
  <c r="AJ7" i="22"/>
  <c r="AJ44" i="22"/>
  <c r="AJ15" i="22"/>
  <c r="AJ19" i="22"/>
  <c r="AJ48" i="22"/>
  <c r="AJ14" i="22"/>
  <c r="AJ43" i="22"/>
  <c r="AJ5" i="22"/>
  <c r="AJ34" i="22"/>
  <c r="AJ40" i="22"/>
  <c r="AJ11" i="22"/>
  <c r="AJ18" i="22"/>
  <c r="AJ47" i="22"/>
  <c r="AJ6" i="22"/>
  <c r="AJ35" i="22"/>
  <c r="AJ45" i="22"/>
  <c r="AJ16" i="22"/>
  <c r="AJ10" i="22"/>
  <c r="AJ39" i="22"/>
  <c r="AJ12" i="22"/>
  <c r="AJ41" i="22"/>
  <c r="N16" i="4"/>
  <c r="N7" i="4"/>
  <c r="N20" i="4"/>
  <c r="N19" i="4"/>
  <c r="N21" i="4"/>
  <c r="N22" i="4"/>
  <c r="N10" i="4"/>
  <c r="N25" i="4"/>
  <c r="N13" i="4"/>
  <c r="N4" i="4"/>
  <c r="N23" i="4"/>
  <c r="N24" i="4"/>
  <c r="N6" i="4"/>
  <c r="N18" i="4"/>
  <c r="N11" i="4"/>
  <c r="AJ10" i="21"/>
  <c r="AJ14" i="21"/>
  <c r="AJ18" i="21"/>
  <c r="AJ19" i="21"/>
  <c r="AJ8" i="21"/>
  <c r="AJ12" i="21"/>
  <c r="AJ16" i="21"/>
  <c r="L6" i="4"/>
  <c r="AJ25" i="21"/>
  <c r="AJ54" i="21"/>
  <c r="AJ5" i="21"/>
  <c r="AJ9" i="21"/>
  <c r="AJ7" i="21"/>
  <c r="AJ6" i="21"/>
  <c r="AJ40" i="21"/>
  <c r="L13" i="4"/>
  <c r="AJ44" i="21"/>
  <c r="L20" i="4"/>
  <c r="AJ42" i="21"/>
  <c r="L16" i="4"/>
  <c r="AJ46" i="21"/>
  <c r="L25" i="4"/>
  <c r="AJ39" i="21"/>
  <c r="AJ43" i="21"/>
  <c r="AJ47" i="21"/>
  <c r="AJ25" i="20"/>
  <c r="K9" i="4"/>
  <c r="AJ54" i="20"/>
  <c r="AJ35" i="21"/>
  <c r="AJ36" i="21"/>
  <c r="AJ41" i="21"/>
  <c r="AJ34" i="21"/>
  <c r="AJ42" i="20"/>
  <c r="AJ37" i="20"/>
  <c r="AJ41" i="20"/>
  <c r="AJ37" i="21"/>
  <c r="AJ38" i="20"/>
  <c r="AJ38" i="21"/>
  <c r="AJ45" i="21"/>
  <c r="AJ48" i="21"/>
  <c r="AJ49" i="1"/>
  <c r="AJ33" i="27"/>
  <c r="AJ4" i="26"/>
  <c r="Q5" i="4" s="1"/>
  <c r="AJ33" i="26"/>
  <c r="AJ33" i="23"/>
  <c r="AJ4" i="25"/>
  <c r="AJ4" i="22"/>
  <c r="AJ4" i="21"/>
  <c r="AJ46" i="20"/>
  <c r="AJ43" i="20"/>
  <c r="AJ34" i="20"/>
  <c r="AJ35" i="20"/>
  <c r="AJ40" i="20"/>
  <c r="AJ36" i="20"/>
  <c r="AJ48" i="20"/>
  <c r="AJ44" i="20"/>
  <c r="AJ39" i="20"/>
  <c r="AJ47" i="20"/>
  <c r="AJ33" i="24"/>
  <c r="AJ4" i="23"/>
  <c r="A14" i="23"/>
  <c r="AJ4" i="20"/>
  <c r="K5" i="4"/>
  <c r="AJ33" i="20"/>
  <c r="AJ33" i="22"/>
  <c r="AJ33" i="21"/>
  <c r="P5" i="4"/>
  <c r="A16" i="25"/>
  <c r="A9" i="25"/>
  <c r="A18" i="25"/>
  <c r="A24" i="25"/>
  <c r="A10" i="25"/>
  <c r="A22" i="25"/>
  <c r="A21" i="25"/>
  <c r="A11" i="25"/>
  <c r="A12" i="25"/>
  <c r="A7" i="25"/>
  <c r="A23" i="25"/>
  <c r="A5" i="25"/>
  <c r="A25" i="25"/>
  <c r="A17" i="25"/>
  <c r="A14" i="25"/>
  <c r="A13" i="25"/>
  <c r="A19" i="25"/>
  <c r="A15" i="25"/>
  <c r="A6" i="25"/>
  <c r="A8" i="25"/>
  <c r="A20" i="25"/>
  <c r="A24" i="24"/>
  <c r="A16" i="24"/>
  <c r="A11" i="24"/>
  <c r="A7" i="24"/>
  <c r="A23" i="24"/>
  <c r="A10" i="24"/>
  <c r="A20" i="24"/>
  <c r="A9" i="24"/>
  <c r="A17" i="24"/>
  <c r="A13" i="24"/>
  <c r="A14" i="24"/>
  <c r="A18" i="24"/>
  <c r="A19" i="24"/>
  <c r="A22" i="24"/>
  <c r="A15" i="24"/>
  <c r="A6" i="24"/>
  <c r="A21" i="24"/>
  <c r="A5" i="24"/>
  <c r="A12" i="24"/>
  <c r="A25" i="24"/>
  <c r="A8" i="24"/>
  <c r="M20" i="4"/>
  <c r="M16" i="4"/>
  <c r="M24" i="4"/>
  <c r="M23" i="4"/>
  <c r="M4" i="4"/>
  <c r="M10" i="4"/>
  <c r="M22" i="4"/>
  <c r="M21" i="4"/>
  <c r="M7" i="4"/>
  <c r="M9" i="4"/>
  <c r="M18" i="4"/>
  <c r="M8" i="4"/>
  <c r="M25" i="4"/>
  <c r="M13" i="4"/>
  <c r="M11" i="4"/>
  <c r="M19" i="4"/>
  <c r="M5" i="4"/>
  <c r="A12" i="23"/>
  <c r="A6" i="23"/>
  <c r="A18" i="23"/>
  <c r="A10" i="23"/>
  <c r="N5" i="4"/>
  <c r="A4" i="23"/>
  <c r="A22" i="23"/>
  <c r="A20" i="23"/>
  <c r="A23" i="23"/>
  <c r="A25" i="23"/>
  <c r="A5" i="23"/>
  <c r="A19" i="23"/>
  <c r="A9" i="23"/>
  <c r="A15" i="23"/>
  <c r="A24" i="23"/>
  <c r="A21" i="23"/>
  <c r="A11" i="23"/>
  <c r="A16" i="23"/>
  <c r="A7" i="23"/>
  <c r="A8" i="23"/>
  <c r="N8" i="4"/>
  <c r="A17" i="23"/>
  <c r="A13" i="23"/>
  <c r="A13" i="22"/>
  <c r="A15" i="22"/>
  <c r="A16" i="22"/>
  <c r="A10" i="22"/>
  <c r="A17" i="22"/>
  <c r="A11" i="22"/>
  <c r="A8" i="22"/>
  <c r="A9" i="22"/>
  <c r="A6" i="22"/>
  <c r="A25" i="22"/>
  <c r="A12" i="22"/>
  <c r="A19" i="22"/>
  <c r="A23" i="22"/>
  <c r="A24" i="22"/>
  <c r="A18" i="22"/>
  <c r="A14" i="22"/>
  <c r="A22" i="22"/>
  <c r="A7" i="22"/>
  <c r="A21" i="22"/>
  <c r="A20" i="22"/>
  <c r="A5" i="22"/>
  <c r="L11" i="4"/>
  <c r="L24" i="4"/>
  <c r="L7" i="4"/>
  <c r="L8" i="4"/>
  <c r="L22" i="4"/>
  <c r="L4" i="4"/>
  <c r="L21" i="4"/>
  <c r="L18" i="4"/>
  <c r="L23" i="4"/>
  <c r="L19" i="4"/>
  <c r="L9" i="4"/>
  <c r="L10" i="4"/>
  <c r="L5" i="4"/>
  <c r="A13" i="21"/>
  <c r="A18" i="21"/>
  <c r="A20" i="21"/>
  <c r="A6" i="21"/>
  <c r="A12" i="21"/>
  <c r="A9" i="21"/>
  <c r="A14" i="21"/>
  <c r="A16" i="21"/>
  <c r="A15" i="21"/>
  <c r="A17" i="21"/>
  <c r="A25" i="21"/>
  <c r="A11" i="21"/>
  <c r="A8" i="21"/>
  <c r="A23" i="21"/>
  <c r="A7" i="21"/>
  <c r="A5" i="21"/>
  <c r="A19" i="21"/>
  <c r="A22" i="21"/>
  <c r="A10" i="21"/>
  <c r="A24" i="21"/>
  <c r="A21" i="21"/>
  <c r="A12" i="20"/>
  <c r="A9" i="20"/>
  <c r="A6" i="20"/>
  <c r="A23" i="20"/>
  <c r="A19" i="20"/>
  <c r="A13" i="20"/>
  <c r="A21" i="20"/>
  <c r="A15" i="20"/>
  <c r="A20" i="20"/>
  <c r="A18" i="20"/>
  <c r="A10" i="20"/>
  <c r="A24" i="20"/>
  <c r="A5" i="20"/>
  <c r="A16" i="20"/>
  <c r="A25" i="20"/>
  <c r="A8" i="20"/>
  <c r="A17" i="20"/>
  <c r="A7" i="20"/>
  <c r="A11" i="20"/>
  <c r="A22" i="20"/>
  <c r="A14" i="20"/>
  <c r="A4" i="22"/>
  <c r="A4" i="21"/>
  <c r="A4" i="20"/>
  <c r="A4" i="25"/>
  <c r="A4" i="24"/>
  <c r="C32" i="18"/>
  <c r="E32" i="18"/>
  <c r="G32" i="18"/>
  <c r="I32" i="18"/>
  <c r="K32" i="18"/>
  <c r="M32" i="18"/>
  <c r="O32" i="18"/>
  <c r="Q32" i="18"/>
  <c r="S32" i="18"/>
  <c r="U32" i="18"/>
  <c r="W32" i="18"/>
  <c r="Y32" i="18"/>
  <c r="AA32" i="18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J20" i="1"/>
  <c r="C12" i="4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33" i="1"/>
  <c r="AJ48" i="1"/>
  <c r="AJ19" i="1"/>
  <c r="C4" i="4"/>
  <c r="AI48" i="1"/>
  <c r="AJ18" i="1"/>
  <c r="C23" i="4"/>
  <c r="AG54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C32" i="19"/>
  <c r="AI4" i="19"/>
  <c r="AG46" i="18"/>
  <c r="AE46" i="18"/>
  <c r="AG45" i="18"/>
  <c r="AE45" i="18"/>
  <c r="AG44" i="18"/>
  <c r="AE44" i="18"/>
  <c r="AG43" i="18"/>
  <c r="AE43" i="18"/>
  <c r="AG42" i="18"/>
  <c r="AE42" i="18"/>
  <c r="AG41" i="18"/>
  <c r="AE41" i="18"/>
  <c r="AG40" i="18"/>
  <c r="AE40" i="18"/>
  <c r="AG39" i="18"/>
  <c r="AE39" i="18"/>
  <c r="AG38" i="18"/>
  <c r="AE38" i="18"/>
  <c r="AG37" i="18"/>
  <c r="AE37" i="18"/>
  <c r="AG36" i="18"/>
  <c r="AE36" i="18"/>
  <c r="AG35" i="18"/>
  <c r="AE35" i="18"/>
  <c r="AG34" i="18"/>
  <c r="AE34" i="18"/>
  <c r="AG33" i="18"/>
  <c r="AE33" i="18"/>
  <c r="AG32" i="18"/>
  <c r="AE32" i="18"/>
  <c r="AC32" i="18"/>
  <c r="AI4" i="18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C32" i="16"/>
  <c r="AG33" i="15"/>
  <c r="AG32" i="15"/>
  <c r="AE32" i="15"/>
  <c r="AC32" i="15"/>
  <c r="AA32" i="15"/>
  <c r="Y32" i="15"/>
  <c r="W32" i="15"/>
  <c r="U32" i="15"/>
  <c r="S32" i="15"/>
  <c r="Q32" i="15"/>
  <c r="O32" i="15"/>
  <c r="M32" i="15"/>
  <c r="K32" i="15"/>
  <c r="I32" i="15"/>
  <c r="G32" i="15"/>
  <c r="E32" i="15"/>
  <c r="C32" i="15"/>
  <c r="AI4" i="15"/>
  <c r="AG32" i="14"/>
  <c r="AE32" i="14"/>
  <c r="AC32" i="14"/>
  <c r="AA32" i="14"/>
  <c r="Y32" i="14"/>
  <c r="W32" i="14"/>
  <c r="U32" i="14"/>
  <c r="S32" i="14"/>
  <c r="Q32" i="14"/>
  <c r="O32" i="14"/>
  <c r="M32" i="14"/>
  <c r="K32" i="14"/>
  <c r="I32" i="14"/>
  <c r="G32" i="14"/>
  <c r="E32" i="14"/>
  <c r="C32" i="14"/>
  <c r="AI4" i="14"/>
  <c r="AG32" i="13"/>
  <c r="AE32" i="13"/>
  <c r="AC32" i="13"/>
  <c r="AA32" i="13"/>
  <c r="Y32" i="13"/>
  <c r="W32" i="13"/>
  <c r="U32" i="13"/>
  <c r="S32" i="13"/>
  <c r="Q32" i="13"/>
  <c r="O32" i="13"/>
  <c r="M32" i="13"/>
  <c r="K32" i="13"/>
  <c r="I32" i="13"/>
  <c r="G32" i="13"/>
  <c r="E32" i="13"/>
  <c r="C32" i="13"/>
  <c r="AI4" i="13"/>
  <c r="C32" i="11"/>
  <c r="AI4" i="11"/>
  <c r="AJ54" i="19"/>
  <c r="AJ25" i="19"/>
  <c r="J9" i="4"/>
  <c r="AJ46" i="19"/>
  <c r="AJ17" i="19"/>
  <c r="J25" i="4"/>
  <c r="AJ16" i="19"/>
  <c r="J21" i="4"/>
  <c r="AJ45" i="19"/>
  <c r="AJ35" i="19"/>
  <c r="AJ6" i="19"/>
  <c r="J11" i="4"/>
  <c r="AJ39" i="19"/>
  <c r="AJ10" i="19"/>
  <c r="J10" i="4"/>
  <c r="AJ41" i="19"/>
  <c r="AJ12" i="19"/>
  <c r="J24" i="4"/>
  <c r="AJ18" i="19"/>
  <c r="J23" i="4"/>
  <c r="AJ47" i="19"/>
  <c r="AJ47" i="14"/>
  <c r="AJ37" i="19"/>
  <c r="AJ8" i="19"/>
  <c r="J8" i="4"/>
  <c r="AJ11" i="19"/>
  <c r="J13" i="4"/>
  <c r="AJ40" i="19"/>
  <c r="AJ34" i="19"/>
  <c r="AJ5" i="19"/>
  <c r="J18" i="4"/>
  <c r="AJ19" i="19"/>
  <c r="J4" i="4"/>
  <c r="AJ48" i="19"/>
  <c r="AJ48" i="14"/>
  <c r="AJ13" i="19"/>
  <c r="J16" i="4"/>
  <c r="AJ42" i="19"/>
  <c r="AJ36" i="19"/>
  <c r="AJ7" i="19"/>
  <c r="J7" i="4"/>
  <c r="AJ15" i="19"/>
  <c r="J20" i="4"/>
  <c r="AJ44" i="19"/>
  <c r="AJ38" i="19"/>
  <c r="AJ9" i="19"/>
  <c r="J22" i="4"/>
  <c r="AJ14" i="19"/>
  <c r="J19" i="4"/>
  <c r="AJ43" i="19"/>
  <c r="AJ4" i="19"/>
  <c r="A5" i="18"/>
  <c r="AJ34" i="18"/>
  <c r="AJ38" i="18"/>
  <c r="AJ4" i="16"/>
  <c r="AJ35" i="15"/>
  <c r="AJ39" i="15"/>
  <c r="AJ43" i="15"/>
  <c r="AJ36" i="15"/>
  <c r="AJ40" i="15"/>
  <c r="AJ44" i="15"/>
  <c r="AJ37" i="15"/>
  <c r="AJ41" i="15"/>
  <c r="AJ45" i="15"/>
  <c r="AJ38" i="15"/>
  <c r="AJ42" i="15"/>
  <c r="AJ34" i="15"/>
  <c r="AJ4" i="15"/>
  <c r="G5" i="4"/>
  <c r="AJ34" i="14"/>
  <c r="AJ37" i="14"/>
  <c r="AJ46" i="14"/>
  <c r="AJ41" i="14"/>
  <c r="AJ43" i="14"/>
  <c r="AJ45" i="14"/>
  <c r="AJ36" i="14"/>
  <c r="AJ44" i="14"/>
  <c r="AJ39" i="14"/>
  <c r="AJ35" i="14"/>
  <c r="AJ40" i="14"/>
  <c r="AJ42" i="14"/>
  <c r="AJ38" i="14"/>
  <c r="AJ39" i="13"/>
  <c r="AJ43" i="13"/>
  <c r="AJ34" i="13"/>
  <c r="AJ35" i="13"/>
  <c r="AJ4" i="13"/>
  <c r="AJ33" i="11"/>
  <c r="AJ33" i="19"/>
  <c r="AJ39" i="18"/>
  <c r="AJ42" i="18"/>
  <c r="AJ46" i="18"/>
  <c r="AJ36" i="18"/>
  <c r="AJ40" i="18"/>
  <c r="AJ40" i="13"/>
  <c r="AJ43" i="18"/>
  <c r="AJ41" i="18"/>
  <c r="AJ44" i="18"/>
  <c r="AJ33" i="13"/>
  <c r="AJ36" i="13"/>
  <c r="AJ44" i="13"/>
  <c r="AJ45" i="13"/>
  <c r="AJ38" i="13"/>
  <c r="AJ42" i="13"/>
  <c r="AJ35" i="18"/>
  <c r="AJ37" i="18"/>
  <c r="AJ45" i="18"/>
  <c r="AJ33" i="18"/>
  <c r="AJ33" i="15"/>
  <c r="AJ33" i="14"/>
  <c r="AJ37" i="13"/>
  <c r="AJ41" i="13"/>
  <c r="A9" i="19"/>
  <c r="J5" i="4"/>
  <c r="A12" i="16"/>
  <c r="A5" i="16"/>
  <c r="A13" i="16"/>
  <c r="A6" i="16"/>
  <c r="A14" i="16"/>
  <c r="A7" i="16"/>
  <c r="A15" i="16"/>
  <c r="A23" i="16"/>
  <c r="A8" i="16"/>
  <c r="A16" i="16"/>
  <c r="A24" i="16"/>
  <c r="A17" i="16"/>
  <c r="A25" i="16"/>
  <c r="A9" i="16"/>
  <c r="A10" i="16"/>
  <c r="A18" i="16"/>
  <c r="A4" i="16"/>
  <c r="A22" i="16"/>
  <c r="A11" i="16"/>
  <c r="A19" i="16"/>
  <c r="A20" i="16"/>
  <c r="A21" i="16"/>
  <c r="A20" i="14"/>
  <c r="A19" i="14"/>
  <c r="A18" i="14"/>
  <c r="A12" i="14"/>
  <c r="A25" i="14"/>
  <c r="A11" i="14"/>
  <c r="A15" i="14"/>
  <c r="A9" i="14"/>
  <c r="A14" i="14"/>
  <c r="A16" i="14"/>
  <c r="A13" i="14"/>
  <c r="A10" i="14"/>
  <c r="A6" i="14"/>
  <c r="A24" i="14"/>
  <c r="A17" i="14"/>
  <c r="A7" i="14"/>
  <c r="A22" i="14"/>
  <c r="A5" i="14"/>
  <c r="A23" i="14"/>
  <c r="A8" i="14"/>
  <c r="A21" i="14"/>
  <c r="A23" i="13"/>
  <c r="A25" i="13"/>
  <c r="A22" i="13"/>
  <c r="A21" i="13"/>
  <c r="A24" i="13"/>
  <c r="A11" i="19"/>
  <c r="A25" i="19"/>
  <c r="A13" i="19"/>
  <c r="A15" i="19"/>
  <c r="A19" i="19"/>
  <c r="A6" i="19"/>
  <c r="A20" i="19"/>
  <c r="A14" i="19"/>
  <c r="A10" i="19"/>
  <c r="A7" i="19"/>
  <c r="A24" i="19"/>
  <c r="A23" i="19"/>
  <c r="A5" i="19"/>
  <c r="A16" i="19"/>
  <c r="A8" i="19"/>
  <c r="A22" i="19"/>
  <c r="A17" i="19"/>
  <c r="A18" i="19"/>
  <c r="A21" i="19"/>
  <c r="A12" i="19"/>
  <c r="A24" i="18"/>
  <c r="A8" i="18"/>
  <c r="A17" i="18"/>
  <c r="A22" i="18"/>
  <c r="A13" i="18"/>
  <c r="A7" i="18"/>
  <c r="A19" i="18"/>
  <c r="A9" i="18"/>
  <c r="A25" i="18"/>
  <c r="A14" i="18"/>
  <c r="A18" i="18"/>
  <c r="A6" i="18"/>
  <c r="A16" i="18"/>
  <c r="A12" i="18"/>
  <c r="A15" i="18"/>
  <c r="A10" i="18"/>
  <c r="A20" i="18"/>
  <c r="A11" i="18"/>
  <c r="A23" i="18"/>
  <c r="A21" i="18"/>
  <c r="A5" i="15"/>
  <c r="A10" i="15"/>
  <c r="A22" i="15"/>
  <c r="A21" i="15"/>
  <c r="A17" i="15"/>
  <c r="A6" i="15"/>
  <c r="A13" i="15"/>
  <c r="A23" i="15"/>
  <c r="A12" i="15"/>
  <c r="A25" i="15"/>
  <c r="A14" i="15"/>
  <c r="A9" i="15"/>
  <c r="A8" i="15"/>
  <c r="A19" i="15"/>
  <c r="A18" i="15"/>
  <c r="A11" i="15"/>
  <c r="A24" i="15"/>
  <c r="A16" i="15"/>
  <c r="A20" i="15"/>
  <c r="A15" i="15"/>
  <c r="A7" i="15"/>
  <c r="A23" i="11"/>
  <c r="A25" i="11"/>
  <c r="A22" i="11"/>
  <c r="A24" i="11"/>
  <c r="A21" i="11"/>
  <c r="A4" i="19"/>
  <c r="A4" i="18"/>
  <c r="H5" i="4"/>
  <c r="A4" i="15"/>
  <c r="A4" i="14"/>
  <c r="A20" i="13"/>
  <c r="E5" i="4"/>
  <c r="A5" i="13"/>
  <c r="A19" i="13"/>
  <c r="A9" i="13"/>
  <c r="A12" i="13"/>
  <c r="A17" i="13"/>
  <c r="A11" i="13"/>
  <c r="A13" i="13"/>
  <c r="A16" i="13"/>
  <c r="A14" i="13"/>
  <c r="A4" i="13"/>
  <c r="A8" i="13"/>
  <c r="A7" i="13"/>
  <c r="A10" i="13"/>
  <c r="A6" i="13"/>
  <c r="A15" i="13"/>
  <c r="A18" i="13"/>
  <c r="A8" i="11"/>
  <c r="A12" i="11"/>
  <c r="A16" i="11"/>
  <c r="A20" i="11"/>
  <c r="A5" i="11"/>
  <c r="A9" i="11"/>
  <c r="A13" i="11"/>
  <c r="A17" i="11"/>
  <c r="A6" i="11"/>
  <c r="A10" i="11"/>
  <c r="A14" i="11"/>
  <c r="A18" i="11"/>
  <c r="A4" i="11"/>
  <c r="A7" i="11"/>
  <c r="A11" i="11"/>
  <c r="A15" i="11"/>
  <c r="A19" i="11"/>
  <c r="AI47" i="1"/>
  <c r="AI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C32" i="1"/>
  <c r="AI34" i="1"/>
  <c r="AI33" i="1"/>
  <c r="AJ4" i="1"/>
  <c r="AJ9" i="1"/>
  <c r="AJ5" i="1"/>
  <c r="AJ6" i="1"/>
  <c r="AJ8" i="1"/>
  <c r="AJ17" i="1"/>
  <c r="C25" i="4"/>
  <c r="AJ16" i="1"/>
  <c r="AJ7" i="1"/>
  <c r="AJ15" i="1"/>
  <c r="AJ14" i="1"/>
  <c r="AJ13" i="1"/>
  <c r="AJ12" i="1"/>
  <c r="AJ11" i="1"/>
  <c r="A24" i="1"/>
  <c r="A23" i="1"/>
  <c r="A22" i="1"/>
  <c r="A21" i="1"/>
  <c r="A25" i="1"/>
  <c r="C5" i="4"/>
  <c r="A5" i="1"/>
  <c r="A6" i="1"/>
  <c r="A14" i="1"/>
  <c r="A7" i="1"/>
  <c r="A15" i="1"/>
  <c r="A13" i="1"/>
  <c r="A8" i="1"/>
  <c r="A16" i="1"/>
  <c r="A19" i="1"/>
  <c r="A9" i="1"/>
  <c r="A17" i="1"/>
  <c r="A18" i="1"/>
  <c r="A10" i="1"/>
  <c r="A11" i="1"/>
  <c r="A12" i="1"/>
  <c r="A20" i="1"/>
  <c r="C13" i="4"/>
  <c r="C8" i="4"/>
  <c r="C16" i="4"/>
  <c r="C11" i="4"/>
  <c r="C19" i="4"/>
  <c r="C18" i="4"/>
  <c r="C21" i="4"/>
  <c r="C24" i="4"/>
  <c r="C20" i="4"/>
  <c r="C22" i="4"/>
  <c r="C7" i="4"/>
  <c r="A4" i="1"/>
  <c r="W19" i="4" l="1"/>
  <c r="A18" i="26"/>
  <c r="A19" i="26"/>
  <c r="A10" i="26"/>
  <c r="A22" i="26"/>
  <c r="A21" i="26"/>
  <c r="A13" i="26"/>
  <c r="A25" i="26"/>
  <c r="A12" i="26"/>
  <c r="A20" i="26"/>
  <c r="A16" i="26"/>
  <c r="Q8" i="4"/>
  <c r="A7" i="26"/>
  <c r="A9" i="26"/>
  <c r="Q6" i="4"/>
  <c r="T6" i="4" s="1"/>
  <c r="A4" i="26"/>
  <c r="A8" i="26"/>
  <c r="A11" i="26"/>
  <c r="Q16" i="4"/>
  <c r="A24" i="26"/>
  <c r="A17" i="26"/>
  <c r="A6" i="26"/>
  <c r="A15" i="26"/>
  <c r="A23" i="26"/>
  <c r="A5" i="26"/>
  <c r="A14" i="26"/>
  <c r="W6" i="4"/>
  <c r="W17" i="4"/>
  <c r="W15" i="4"/>
  <c r="W23" i="4"/>
  <c r="W22" i="4"/>
  <c r="W24" i="4"/>
  <c r="W9" i="4"/>
  <c r="W10" i="4"/>
  <c r="W13" i="4"/>
  <c r="W25" i="4"/>
  <c r="W8" i="4"/>
  <c r="AJ20" i="28"/>
  <c r="S12" i="4" s="1"/>
  <c r="T12" i="4" s="1"/>
  <c r="W12" i="4"/>
  <c r="W16" i="4"/>
  <c r="AJ13" i="28"/>
  <c r="S16" i="4" s="1"/>
  <c r="T16" i="4" s="1"/>
  <c r="AJ7" i="28"/>
  <c r="S7" i="4" s="1"/>
  <c r="T7" i="4" s="1"/>
  <c r="W7" i="4"/>
  <c r="W4" i="4"/>
  <c r="AJ19" i="28"/>
  <c r="S4" i="4" s="1"/>
  <c r="T4" i="4" s="1"/>
  <c r="W18" i="4"/>
  <c r="AJ5" i="28"/>
  <c r="S18" i="4" s="1"/>
  <c r="T18" i="4" s="1"/>
  <c r="AJ6" i="28"/>
  <c r="S11" i="4" s="1"/>
  <c r="T11" i="4" s="1"/>
  <c r="W11" i="4"/>
  <c r="AJ15" i="28"/>
  <c r="S20" i="4" s="1"/>
  <c r="T20" i="4" s="1"/>
  <c r="W20" i="4"/>
  <c r="W21" i="4"/>
  <c r="AJ16" i="28"/>
  <c r="S21" i="4" s="1"/>
  <c r="T21" i="4" s="1"/>
  <c r="AJ33" i="28"/>
  <c r="W5" i="4" s="1"/>
  <c r="AJ4" i="28"/>
  <c r="L28" i="4"/>
  <c r="V4" i="4" s="1"/>
  <c r="L29" i="4"/>
  <c r="V5" i="4" s="1"/>
  <c r="L30" i="4"/>
  <c r="V6" i="4" s="1"/>
  <c r="T9" i="4"/>
  <c r="T10" i="4"/>
  <c r="T25" i="4"/>
  <c r="T8" i="4"/>
  <c r="T14" i="4"/>
  <c r="T19" i="4"/>
  <c r="T15" i="4"/>
  <c r="T17" i="4"/>
  <c r="T13" i="4"/>
  <c r="T23" i="4"/>
  <c r="T22" i="4"/>
  <c r="T24" i="4"/>
  <c r="A21" i="27"/>
  <c r="A6" i="27"/>
  <c r="A9" i="27"/>
  <c r="A19" i="27"/>
  <c r="A4" i="27"/>
  <c r="A16" i="27"/>
  <c r="A11" i="27"/>
  <c r="A22" i="27"/>
  <c r="A10" i="27"/>
  <c r="A24" i="27"/>
  <c r="A12" i="27"/>
  <c r="A20" i="27"/>
  <c r="A5" i="27"/>
  <c r="A7" i="27"/>
  <c r="A14" i="27"/>
  <c r="A13" i="27"/>
  <c r="A23" i="27"/>
  <c r="A25" i="27"/>
  <c r="A15" i="27"/>
  <c r="A8" i="27"/>
  <c r="R5" i="4"/>
  <c r="A18" i="27"/>
  <c r="A17" i="27"/>
  <c r="A5" i="28" l="1"/>
  <c r="A14" i="28"/>
  <c r="A20" i="28"/>
  <c r="A15" i="28"/>
  <c r="A12" i="28"/>
  <c r="A24" i="28"/>
  <c r="A17" i="28"/>
  <c r="A22" i="28"/>
  <c r="A7" i="28"/>
  <c r="A13" i="28"/>
  <c r="A8" i="28"/>
  <c r="A10" i="28"/>
  <c r="A16" i="28"/>
  <c r="A23" i="28"/>
  <c r="A18" i="28"/>
  <c r="A25" i="28"/>
  <c r="S5" i="4"/>
  <c r="T5" i="4" s="1"/>
  <c r="A18" i="4" s="1"/>
  <c r="A9" i="28"/>
  <c r="A6" i="28"/>
  <c r="A4" i="28"/>
  <c r="A21" i="28"/>
  <c r="A19" i="28"/>
  <c r="A11" i="28"/>
  <c r="A15" i="4" l="1"/>
  <c r="A12" i="4"/>
  <c r="A25" i="4"/>
  <c r="A11" i="4"/>
  <c r="A7" i="4"/>
  <c r="A10" i="4"/>
  <c r="A24" i="4"/>
  <c r="A20" i="4"/>
  <c r="A5" i="4"/>
  <c r="A13" i="4"/>
  <c r="A4" i="4"/>
  <c r="A22" i="4"/>
  <c r="A23" i="4"/>
  <c r="A21" i="4"/>
  <c r="A9" i="4"/>
  <c r="A14" i="4"/>
  <c r="A6" i="4"/>
  <c r="A16" i="4"/>
  <c r="A17" i="4"/>
  <c r="A8" i="4"/>
  <c r="A19" i="4"/>
  <c r="M28" i="4" l="1"/>
  <c r="N28" i="4" s="1"/>
  <c r="M30" i="4"/>
  <c r="N30" i="4" s="1"/>
  <c r="M29" i="4"/>
  <c r="N29" i="4" s="1"/>
  <c r="O28" i="4" l="1"/>
  <c r="O30" i="4"/>
  <c r="U21" i="4" s="1"/>
  <c r="O29" i="4"/>
  <c r="U4" i="4" l="1"/>
  <c r="U16" i="4"/>
  <c r="U17" i="4"/>
  <c r="U12" i="4"/>
  <c r="U5" i="4"/>
  <c r="U8" i="4"/>
  <c r="U19" i="4"/>
  <c r="U22" i="4"/>
  <c r="U13" i="4"/>
  <c r="U11" i="4"/>
  <c r="U14" i="4"/>
  <c r="U20" i="4"/>
  <c r="U6" i="4"/>
  <c r="U15" i="4"/>
  <c r="U18" i="4"/>
  <c r="U7" i="4"/>
  <c r="U24" i="4"/>
  <c r="U10" i="4"/>
  <c r="U23" i="4"/>
  <c r="U25" i="4"/>
  <c r="U9" i="4"/>
</calcChain>
</file>

<file path=xl/sharedStrings.xml><?xml version="1.0" encoding="utf-8"?>
<sst xmlns="http://schemas.openxmlformats.org/spreadsheetml/2006/main" count="6435" uniqueCount="420">
  <si>
    <t>Matchup</t>
  </si>
  <si>
    <t>Tyson</t>
  </si>
  <si>
    <t>Trevor</t>
  </si>
  <si>
    <t>Walker</t>
  </si>
  <si>
    <t>Austin</t>
  </si>
  <si>
    <t>Alex</t>
  </si>
  <si>
    <t>Tom</t>
  </si>
  <si>
    <t>Cecil</t>
  </si>
  <si>
    <t>Cody</t>
  </si>
  <si>
    <t>Shelby</t>
  </si>
  <si>
    <t>Chris</t>
  </si>
  <si>
    <t>Ben</t>
  </si>
  <si>
    <t>Sam</t>
  </si>
  <si>
    <t>Katelyn</t>
  </si>
  <si>
    <t>Jeremy</t>
  </si>
  <si>
    <t>Bye Week:</t>
  </si>
  <si>
    <t>TOTAL</t>
  </si>
  <si>
    <t xml:space="preserve"> </t>
  </si>
  <si>
    <t>MIN@GB</t>
  </si>
  <si>
    <t>NYG@DAL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</si>
  <si>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</si>
  <si>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</si>
  <si>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</si>
  <si>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</si>
  <si>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</si>
  <si>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</si>
  <si>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</si>
  <si>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</si>
  <si>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</si>
  <si>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</si>
  <si>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</si>
  <si>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</si>
  <si>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</si>
  <si>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</si>
  <si>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</si>
  <si>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</si>
  <si>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</si>
  <si>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 xml:space="preserve">  </t>
  </si>
  <si>
    <t>MONEY</t>
  </si>
  <si>
    <t>POSSIBLE</t>
  </si>
  <si>
    <t>Thadd</t>
  </si>
  <si>
    <t>First</t>
  </si>
  <si>
    <t>Second</t>
  </si>
  <si>
    <t>Third</t>
  </si>
  <si>
    <t>Overall Payouts</t>
  </si>
  <si>
    <t>TEN@JAX</t>
  </si>
  <si>
    <t>PIT@TB</t>
  </si>
  <si>
    <t>SEA@ARI</t>
  </si>
  <si>
    <t>BAL@PIT</t>
  </si>
  <si>
    <t>LAR@SEA</t>
  </si>
  <si>
    <t>HOU@JAX</t>
  </si>
  <si>
    <t>DAL@WAS</t>
  </si>
  <si>
    <t>LAR@SF</t>
  </si>
  <si>
    <t>DEN@KC</t>
  </si>
  <si>
    <t>CLE@PIT</t>
  </si>
  <si>
    <t>WAS@NYG</t>
  </si>
  <si>
    <t>SF@ARI</t>
  </si>
  <si>
    <t>NE@BUF</t>
  </si>
  <si>
    <t>16 games, use all confidence points 1-16 (no duplicates). Possible points should equal 136. If you pick the game correctly, you will receive your chosen number of points.</t>
  </si>
  <si>
    <t>If your pick doesn't change to the colors of your team you didn't use the correct abbrevation and it won't be scored.</t>
  </si>
  <si>
    <t>A. Little</t>
  </si>
  <si>
    <t>Carly</t>
  </si>
  <si>
    <t>15 games, use all confidence points 2-16 (no duplicates). Possible points should equal 135. If you pick the game correctly, you will receive your chosen number of points.</t>
  </si>
  <si>
    <t>14 games, use all confidence points 3-16 (no duplicates). Possible points should equal 133. If you pick the game correctly, you will receive your chosen number of points.</t>
  </si>
  <si>
    <t>Currently in the Money</t>
  </si>
  <si>
    <t>NYJ@MIA</t>
  </si>
  <si>
    <t>PIT@BAL</t>
  </si>
  <si>
    <t>DET@MIN</t>
  </si>
  <si>
    <t>JAX@IND</t>
  </si>
  <si>
    <t>DET@CHI</t>
  </si>
  <si>
    <t>BUF@NYJ</t>
  </si>
  <si>
    <t>LAC@OAK</t>
  </si>
  <si>
    <t>SEA@LAR</t>
  </si>
  <si>
    <t>DAL@PHI</t>
  </si>
  <si>
    <t>MIN@CHI</t>
  </si>
  <si>
    <t>TEN@IND</t>
  </si>
  <si>
    <t>DEN@LAC</t>
  </si>
  <si>
    <t>TB@CAR</t>
  </si>
  <si>
    <t>13 games, use all confidence points 4-16 (no duplicates). Possible points should equal 130. If you pick the game correctly, you will receive your chosen number of points.</t>
  </si>
  <si>
    <t>CHI@DET</t>
  </si>
  <si>
    <t>WAS@DAL</t>
  </si>
  <si>
    <t>ATL@NO</t>
  </si>
  <si>
    <t>CLE@CIN</t>
  </si>
  <si>
    <t>SEA@CAR</t>
  </si>
  <si>
    <t>MIA@IND</t>
  </si>
  <si>
    <t>SF@TB</t>
  </si>
  <si>
    <t>NYG@PHI</t>
  </si>
  <si>
    <t>NE@NYJ</t>
  </si>
  <si>
    <t>GB@MIN</t>
  </si>
  <si>
    <t>TEN@HOU</t>
  </si>
  <si>
    <t>CAR@TB</t>
  </si>
  <si>
    <t>BUF@MIA</t>
  </si>
  <si>
    <t>IND@JAX</t>
  </si>
  <si>
    <t>KC@OAK</t>
  </si>
  <si>
    <t>SF@SEA</t>
  </si>
  <si>
    <t>WAS@PHI</t>
  </si>
  <si>
    <t>JAX@TEN</t>
  </si>
  <si>
    <t>NYJ@BUF</t>
  </si>
  <si>
    <t>NYG@WAS</t>
  </si>
  <si>
    <t>NO@TB</t>
  </si>
  <si>
    <t>NE@MIA</t>
  </si>
  <si>
    <t>BAL@KC</t>
  </si>
  <si>
    <t>IND@HOU</t>
  </si>
  <si>
    <t>PHI@DAL</t>
  </si>
  <si>
    <t>DET@ARI</t>
  </si>
  <si>
    <t>MIN@SEA</t>
  </si>
  <si>
    <t>LAC@KC</t>
  </si>
  <si>
    <t>CLE@DEN</t>
  </si>
  <si>
    <t>GB@CHI</t>
  </si>
  <si>
    <t>SEA@SF</t>
  </si>
  <si>
    <t>NO@CAR</t>
  </si>
  <si>
    <t>CIN@CLE</t>
  </si>
  <si>
    <t>MIN@DET</t>
  </si>
  <si>
    <t>BUF@NE</t>
  </si>
  <si>
    <t>ATL@CAR</t>
  </si>
  <si>
    <t>LAR@ARI</t>
  </si>
  <si>
    <t>DEN@OAK</t>
  </si>
  <si>
    <t>CLE@BAL</t>
  </si>
  <si>
    <t>MIA@BUF</t>
  </si>
  <si>
    <t>PHI@WAS</t>
  </si>
  <si>
    <t>IND@TEN</t>
  </si>
  <si>
    <t>DET@GB</t>
  </si>
  <si>
    <t>JAX@HOU</t>
  </si>
  <si>
    <t>OAK@KC</t>
  </si>
  <si>
    <t>CHI@MIN</t>
  </si>
  <si>
    <t>NYJ@NE</t>
  </si>
  <si>
    <t>CAR@NO</t>
  </si>
  <si>
    <t>DAL@NYG</t>
  </si>
  <si>
    <t>CIN@PIT</t>
  </si>
  <si>
    <t>ATL@TB</t>
  </si>
  <si>
    <t>LAC@DEN</t>
  </si>
  <si>
    <t>SF@LAR</t>
  </si>
  <si>
    <t>ARI@SEA</t>
  </si>
  <si>
    <t>KC@JAX</t>
  </si>
  <si>
    <t>ATL@MIN</t>
  </si>
  <si>
    <t>TEN@CLE</t>
  </si>
  <si>
    <t>BAL@MIA</t>
  </si>
  <si>
    <t>LAR@CAR</t>
  </si>
  <si>
    <t>IND@LAC</t>
  </si>
  <si>
    <t>CIN@SEA</t>
  </si>
  <si>
    <t>PIT@NE</t>
  </si>
  <si>
    <t>HOU@NO</t>
  </si>
  <si>
    <t>SF@CIN</t>
  </si>
  <si>
    <t>LAC@DET</t>
  </si>
  <si>
    <t>BUF@NYG</t>
  </si>
  <si>
    <t>SEA@PIT</t>
  </si>
  <si>
    <t>CHI@DEN</t>
  </si>
  <si>
    <t>NO@LAR</t>
  </si>
  <si>
    <t>PHI@ATL</t>
  </si>
  <si>
    <t>CLE@NYJ</t>
  </si>
  <si>
    <t>CIN@BUF</t>
  </si>
  <si>
    <t>ATL@IND</t>
  </si>
  <si>
    <t>MIA@DAL</t>
  </si>
  <si>
    <t>DEN@GB</t>
  </si>
  <si>
    <t>OAK@MIN</t>
  </si>
  <si>
    <t>DET@PHI</t>
  </si>
  <si>
    <t>CAR@ARI</t>
  </si>
  <si>
    <t>NYG@TB</t>
  </si>
  <si>
    <t>HOU@LAC</t>
  </si>
  <si>
    <t>NO@SEA</t>
  </si>
  <si>
    <t>PIT@SF</t>
  </si>
  <si>
    <t>LAR@CLE</t>
  </si>
  <si>
    <t>CHI@WAS</t>
  </si>
  <si>
    <t>PHI@GB</t>
  </si>
  <si>
    <t>TEN@ATL</t>
  </si>
  <si>
    <t>OAK@IND</t>
  </si>
  <si>
    <t>KC@DET</t>
  </si>
  <si>
    <t>CAR@HOU</t>
  </si>
  <si>
    <t>LAC@MIA</t>
  </si>
  <si>
    <t>TB@LAR</t>
  </si>
  <si>
    <t>JAX@DEN</t>
  </si>
  <si>
    <t>DAL@NO</t>
  </si>
  <si>
    <t>CHI@OAK</t>
  </si>
  <si>
    <t>JAX@CAR</t>
  </si>
  <si>
    <t>ARI@CIN</t>
  </si>
  <si>
    <t>ATL@HOU</t>
  </si>
  <si>
    <t>TB@NO</t>
  </si>
  <si>
    <t>MIN@NYG</t>
  </si>
  <si>
    <t>NYJ@PHI</t>
  </si>
  <si>
    <t>BUF@TEN</t>
  </si>
  <si>
    <t>NE@WAS</t>
  </si>
  <si>
    <t>GB@DAL</t>
  </si>
  <si>
    <t>IND@KC</t>
  </si>
  <si>
    <t>CLE@SF</t>
  </si>
  <si>
    <t>NYG@NE</t>
  </si>
  <si>
    <t>SEA@CLE</t>
  </si>
  <si>
    <t>NO@JAX</t>
  </si>
  <si>
    <t>HOU@KC</t>
  </si>
  <si>
    <t>WAS@MIA</t>
  </si>
  <si>
    <t>PHI@MIN</t>
  </si>
  <si>
    <t>ATL@ARI</t>
  </si>
  <si>
    <t>TEN@DEN</t>
  </si>
  <si>
    <t>DAL@NYJ</t>
  </si>
  <si>
    <t>PIT@LAC</t>
  </si>
  <si>
    <t>KC@DEN</t>
  </si>
  <si>
    <t>JAX@CIN</t>
  </si>
  <si>
    <t>OAK@GB</t>
  </si>
  <si>
    <t>LAR@ATL</t>
  </si>
  <si>
    <t>HOU</t>
  </si>
  <si>
    <t>HOU@IND</t>
  </si>
  <si>
    <t>SF@WAS</t>
  </si>
  <si>
    <t>ARI@NYG</t>
  </si>
  <si>
    <t>LAC@TEN</t>
  </si>
  <si>
    <t>NO@CHI</t>
  </si>
  <si>
    <t>BAL@SEA</t>
  </si>
  <si>
    <t>CAR</t>
  </si>
  <si>
    <t>CLE</t>
  </si>
  <si>
    <t>PIT</t>
  </si>
  <si>
    <t>TB</t>
  </si>
  <si>
    <t>NYJ</t>
  </si>
  <si>
    <t>SF</t>
  </si>
  <si>
    <t>DET</t>
  </si>
  <si>
    <t>MIA</t>
  </si>
  <si>
    <t>BUF</t>
  </si>
  <si>
    <t>CHI</t>
  </si>
  <si>
    <t>IND</t>
  </si>
  <si>
    <t>OAK</t>
  </si>
  <si>
    <t>BAL</t>
  </si>
  <si>
    <t>DAL</t>
  </si>
  <si>
    <t>WAS@MIN</t>
  </si>
  <si>
    <t>SEA@ATL</t>
  </si>
  <si>
    <t>TB@TEN</t>
  </si>
  <si>
    <t>ARI@NO</t>
  </si>
  <si>
    <t>CIN@LAR</t>
  </si>
  <si>
    <t>NYJ@JAX</t>
  </si>
  <si>
    <t>PHI@BUF</t>
  </si>
  <si>
    <t>LAC@CHI</t>
  </si>
  <si>
    <t>NYG@DET</t>
  </si>
  <si>
    <t>OAK@HOU</t>
  </si>
  <si>
    <t>CAR@SF</t>
  </si>
  <si>
    <t>CLE@NE</t>
  </si>
  <si>
    <t>DEN@IND</t>
  </si>
  <si>
    <t>GB@KC</t>
  </si>
  <si>
    <t>MIA@PIT</t>
  </si>
  <si>
    <t>CHI@PHI</t>
  </si>
  <si>
    <t>IND@PIT</t>
  </si>
  <si>
    <t>MIN@KC</t>
  </si>
  <si>
    <t>TEN@CAR</t>
  </si>
  <si>
    <t>WAS@BUF</t>
  </si>
  <si>
    <t>TB@SEA</t>
  </si>
  <si>
    <t>DET@OAK</t>
  </si>
  <si>
    <t>GB@LAC</t>
  </si>
  <si>
    <t>NE@BAL</t>
  </si>
  <si>
    <t>ATL</t>
  </si>
  <si>
    <t>CIN</t>
  </si>
  <si>
    <t>LAR</t>
  </si>
  <si>
    <t>NO</t>
  </si>
  <si>
    <t>DEN</t>
  </si>
  <si>
    <t>JAX</t>
  </si>
  <si>
    <t>NE</t>
  </si>
  <si>
    <t>PHI</t>
  </si>
  <si>
    <t>WAS</t>
  </si>
  <si>
    <t>BAL@CIN</t>
  </si>
  <si>
    <t>BUF@CLE</t>
  </si>
  <si>
    <t>CAR@GB</t>
  </si>
  <si>
    <t>NYG@NYJ</t>
  </si>
  <si>
    <t>KC@TEN</t>
  </si>
  <si>
    <t>ARI@TB</t>
  </si>
  <si>
    <t>LAR@PIT</t>
  </si>
  <si>
    <t>MIN@DAL</t>
  </si>
  <si>
    <t>GB</t>
  </si>
  <si>
    <t>NYG</t>
  </si>
  <si>
    <t>SEA</t>
  </si>
  <si>
    <t>TEN</t>
  </si>
  <si>
    <t>PIT@CLE</t>
  </si>
  <si>
    <t>DAL@DET</t>
  </si>
  <si>
    <t>14 games, use all confidence points 3-16 (no duplicates). Possible points should equal 133 If you pick the game correctly, you will receive your chosen number of points.</t>
  </si>
  <si>
    <t>HOU@BAL</t>
  </si>
  <si>
    <t>DEN@MIN</t>
  </si>
  <si>
    <t>NYJ@WAS</t>
  </si>
  <si>
    <t>ARI@SF</t>
  </si>
  <si>
    <t>CIN@OAK</t>
  </si>
  <si>
    <t>NE@PHI</t>
  </si>
  <si>
    <t>CHI@LAR</t>
  </si>
  <si>
    <t>KC@LAC</t>
  </si>
  <si>
    <t>ARI</t>
  </si>
  <si>
    <t>KC</t>
  </si>
  <si>
    <t>LAC</t>
  </si>
  <si>
    <t>MIN</t>
  </si>
  <si>
    <t>DEN@BUF</t>
  </si>
  <si>
    <t>NYG@CHI</t>
  </si>
  <si>
    <t>PIT@CIN</t>
  </si>
  <si>
    <t>MIA@CLE</t>
  </si>
  <si>
    <t>TB@ATL</t>
  </si>
  <si>
    <t>DET@WAS</t>
  </si>
  <si>
    <t>OAK@NYJ</t>
  </si>
  <si>
    <t>DAL@NE</t>
  </si>
  <si>
    <t>GB@SF</t>
  </si>
  <si>
    <t>SEA@PHI</t>
  </si>
  <si>
    <t>BAL@LAR</t>
  </si>
  <si>
    <t>BUF@DAL</t>
  </si>
  <si>
    <t>NO@ATL</t>
  </si>
  <si>
    <t>NYJ@CIN</t>
  </si>
  <si>
    <t>WAS@CAR</t>
  </si>
  <si>
    <t>SF@BAL</t>
  </si>
  <si>
    <t>TB@JAX</t>
  </si>
  <si>
    <t>GB@NYG</t>
  </si>
  <si>
    <t>PHI@MIA</t>
  </si>
  <si>
    <t>NE@HOU</t>
  </si>
  <si>
    <t>DAL@CHI</t>
  </si>
  <si>
    <t>CAR@ATL</t>
  </si>
  <si>
    <t>IND@TB</t>
  </si>
  <si>
    <t>MIA@NYJ</t>
  </si>
  <si>
    <t>SF@NO</t>
  </si>
  <si>
    <t>DEN@HOU</t>
  </si>
  <si>
    <t>BAL@BUF</t>
  </si>
  <si>
    <t>WAS@GB</t>
  </si>
  <si>
    <t>LAC@JAX</t>
  </si>
  <si>
    <t>PIT@ARI</t>
  </si>
  <si>
    <t>TEN@OAK</t>
  </si>
  <si>
    <t>KC@NE</t>
  </si>
  <si>
    <t>NYJ@BAL</t>
  </si>
  <si>
    <t>HOU@TEN</t>
  </si>
  <si>
    <t>BUF@PIT</t>
  </si>
  <si>
    <t>MIA@NYG</t>
  </si>
  <si>
    <t>NE@CIN</t>
  </si>
  <si>
    <t>TB@DET</t>
  </si>
  <si>
    <t>CHI@GB</t>
  </si>
  <si>
    <t>JAX@OAK</t>
  </si>
  <si>
    <t>CLE@ARI</t>
  </si>
  <si>
    <t>ATL@SF</t>
  </si>
  <si>
    <t>LAR@DAL</t>
  </si>
  <si>
    <t>MIN@LAC</t>
  </si>
  <si>
    <t>IND@NO</t>
  </si>
  <si>
    <t>DET@DEN</t>
  </si>
  <si>
    <t>OAK@LAC</t>
  </si>
  <si>
    <t>NO@TEN</t>
  </si>
  <si>
    <t>PIT@NYJ</t>
  </si>
  <si>
    <t>HOU@TB</t>
  </si>
  <si>
    <t>JAX@ATL</t>
  </si>
  <si>
    <t>BAL@CLE</t>
  </si>
  <si>
    <t>CAR@IND</t>
  </si>
  <si>
    <t>CIN@MIA</t>
  </si>
  <si>
    <t>KC@CHI</t>
  </si>
  <si>
    <t>PHI@NYG</t>
  </si>
  <si>
    <t>GB@DET</t>
  </si>
  <si>
    <t>MIA@NE</t>
  </si>
  <si>
    <t>OAK@DEN</t>
  </si>
  <si>
    <t>ARI@LAR</t>
  </si>
  <si>
    <t>Trent</t>
  </si>
  <si>
    <t>Bobbo</t>
  </si>
  <si>
    <t>Total Pot</t>
  </si>
  <si>
    <t>Weekly</t>
  </si>
  <si>
    <t>Overall</t>
  </si>
  <si>
    <t>Weekly payout is $40 to the winner. If there is a tie, money will be carried over to the next week and all are eligible to win.</t>
  </si>
  <si>
    <t>Randi</t>
  </si>
  <si>
    <t>Brett</t>
  </si>
  <si>
    <t>Mitch</t>
  </si>
  <si>
    <t>bal</t>
  </si>
  <si>
    <t>Lar</t>
  </si>
  <si>
    <t>Lac</t>
  </si>
  <si>
    <t>chi</t>
  </si>
  <si>
    <t>kc</t>
  </si>
  <si>
    <t>min</t>
  </si>
  <si>
    <t>cle</t>
  </si>
  <si>
    <t>nyj</t>
  </si>
  <si>
    <t>phi</t>
  </si>
  <si>
    <t>lar</t>
  </si>
  <si>
    <t>lac</t>
  </si>
  <si>
    <t>sea</t>
  </si>
  <si>
    <t>dal</t>
  </si>
  <si>
    <t>tb</t>
  </si>
  <si>
    <t>det</t>
  </si>
  <si>
    <t>ne</t>
  </si>
  <si>
    <t>no</t>
  </si>
  <si>
    <t>oak</t>
  </si>
  <si>
    <t>ten</t>
  </si>
  <si>
    <t>sf</t>
  </si>
  <si>
    <t>ari</t>
  </si>
  <si>
    <t>Chi</t>
  </si>
  <si>
    <t>Tb</t>
  </si>
  <si>
    <t>den</t>
  </si>
  <si>
    <t>ARI@BAL</t>
  </si>
  <si>
    <t>gb</t>
  </si>
  <si>
    <t>ind</t>
  </si>
  <si>
    <t>buf</t>
  </si>
  <si>
    <t>pit</t>
  </si>
  <si>
    <t>hou</t>
  </si>
  <si>
    <t>car</t>
  </si>
  <si>
    <t>cin</t>
  </si>
  <si>
    <t>atl</t>
  </si>
  <si>
    <t>Car</t>
  </si>
  <si>
    <t>Cin</t>
  </si>
  <si>
    <t>Bal</t>
  </si>
  <si>
    <t>Min</t>
  </si>
  <si>
    <t>Ten</t>
  </si>
  <si>
    <t>Pit</t>
  </si>
  <si>
    <t>Dal</t>
  </si>
  <si>
    <t>Hou</t>
  </si>
  <si>
    <t>Overall tiebreaker is number of games correct.</t>
  </si>
  <si>
    <t>jax</t>
  </si>
  <si>
    <t>was</t>
  </si>
  <si>
    <t>Games</t>
  </si>
  <si>
    <t>nyg</t>
  </si>
  <si>
    <t>Atl</t>
  </si>
  <si>
    <t>Jax</t>
  </si>
  <si>
    <t>No</t>
  </si>
  <si>
    <t>Phi</t>
  </si>
  <si>
    <t>Ne</t>
  </si>
  <si>
    <t>Kc</t>
  </si>
  <si>
    <t>Sf</t>
  </si>
  <si>
    <t>Oops</t>
  </si>
  <si>
    <t>CIN@BAL</t>
  </si>
  <si>
    <t>Sea</t>
  </si>
  <si>
    <t>Mia</t>
  </si>
  <si>
    <t>Ari</t>
  </si>
  <si>
    <t>Was</t>
  </si>
  <si>
    <t>Buf</t>
  </si>
  <si>
    <t>Det</t>
  </si>
  <si>
    <t>Gb</t>
  </si>
  <si>
    <t>PB 3rd</t>
  </si>
  <si>
    <t>Switch</t>
  </si>
  <si>
    <t>Carryover</t>
  </si>
  <si>
    <t>$Double$</t>
  </si>
  <si>
    <t>mia</t>
  </si>
  <si>
    <t>Cle</t>
  </si>
  <si>
    <t>Oak</t>
  </si>
  <si>
    <t>Ind</t>
  </si>
  <si>
    <t>Nyj</t>
  </si>
  <si>
    <t>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</si>
</sst>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D0021B"/>
      <name val="Consolas"/>
      <family val="3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7CE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9" borderId="0" applyNumberFormat="0" applyBorder="0" applyAlignment="0" applyProtection="0"/>
  </cellStyleXfs>
  <cellXfs count="234">
    <xf numFmtId="0" fontId="0" fillId="0" borderId="0" xfId="0"/>
    <xf numFmtId="0" fontId="0" fillId="0" borderId="4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/>
    <xf numFmtId="0" fontId="0" fillId="4" borderId="11" xfId="0" applyFill="1" applyBorder="1"/>
    <xf numFmtId="0" fontId="0" fillId="3" borderId="11" xfId="0" applyFill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8" fontId="0" fillId="0" borderId="14" xfId="1" applyNumberFormat="1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29" xfId="0" applyFill="1" applyBorder="1"/>
    <xf numFmtId="0" fontId="1" fillId="2" borderId="30" xfId="0" applyFont="1" applyFill="1" applyBorder="1"/>
    <xf numFmtId="0" fontId="2" fillId="5" borderId="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Fill="1" applyBorder="1"/>
    <xf numFmtId="0" fontId="0" fillId="0" borderId="26" xfId="0" applyFill="1" applyBorder="1" applyAlignment="1">
      <alignment horizontal="center"/>
    </xf>
    <xf numFmtId="0" fontId="0" fillId="0" borderId="5" xfId="0" applyFill="1" applyBorder="1"/>
    <xf numFmtId="0" fontId="0" fillId="0" borderId="38" xfId="0" applyBorder="1" applyAlignment="1">
      <alignment horizontal="center"/>
    </xf>
    <xf numFmtId="164" fontId="0" fillId="0" borderId="25" xfId="2" applyNumberFormat="1" applyFont="1" applyBorder="1"/>
    <xf numFmtId="164" fontId="0" fillId="0" borderId="5" xfId="2" applyNumberFormat="1" applyFont="1" applyBorder="1"/>
    <xf numFmtId="0" fontId="0" fillId="4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9" xfId="0" applyFill="1" applyBorder="1"/>
    <xf numFmtId="0" fontId="0" fillId="4" borderId="31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26" xfId="0" applyBorder="1"/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4" borderId="36" xfId="0" applyFill="1" applyBorder="1" applyAlignment="1">
      <alignment horizontal="center"/>
    </xf>
    <xf numFmtId="0" fontId="0" fillId="4" borderId="40" xfId="0" applyFill="1" applyBorder="1"/>
    <xf numFmtId="0" fontId="0" fillId="0" borderId="42" xfId="0" applyBorder="1"/>
    <xf numFmtId="0" fontId="0" fillId="0" borderId="41" xfId="0" applyBorder="1" applyAlignment="1">
      <alignment horizontal="right"/>
    </xf>
    <xf numFmtId="0" fontId="0" fillId="4" borderId="36" xfId="0" applyFill="1" applyBorder="1"/>
    <xf numFmtId="164" fontId="0" fillId="4" borderId="31" xfId="2" applyNumberFormat="1" applyFont="1" applyFill="1" applyBorder="1"/>
    <xf numFmtId="0" fontId="0" fillId="4" borderId="8" xfId="0" applyFill="1" applyBorder="1"/>
    <xf numFmtId="0" fontId="0" fillId="4" borderId="3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3" borderId="13" xfId="0" applyFill="1" applyBorder="1"/>
    <xf numFmtId="0" fontId="0" fillId="4" borderId="2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0" borderId="4" xfId="0" applyFont="1" applyFill="1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26" xfId="0" applyFont="1" applyFill="1" applyBorder="1" applyAlignment="1"/>
    <xf numFmtId="0" fontId="0" fillId="4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48" xfId="0" applyFont="1" applyFill="1" applyBorder="1"/>
    <xf numFmtId="0" fontId="0" fillId="0" borderId="34" xfId="0" applyFill="1" applyBorder="1"/>
    <xf numFmtId="0" fontId="0" fillId="0" borderId="3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8" fontId="5" fillId="0" borderId="17" xfId="1" applyNumberFormat="1" applyFont="1" applyBorder="1"/>
    <xf numFmtId="0" fontId="0" fillId="4" borderId="39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4" borderId="51" xfId="0" applyFill="1" applyBorder="1"/>
    <xf numFmtId="0" fontId="0" fillId="0" borderId="6" xfId="0" applyFill="1" applyBorder="1"/>
    <xf numFmtId="0" fontId="0" fillId="7" borderId="6" xfId="0" applyFill="1" applyBorder="1"/>
    <xf numFmtId="0" fontId="0" fillId="7" borderId="6" xfId="0" applyFont="1" applyFill="1" applyBorder="1"/>
    <xf numFmtId="0" fontId="0" fillId="0" borderId="6" xfId="0" applyFont="1" applyFill="1" applyBorder="1"/>
    <xf numFmtId="0" fontId="0" fillId="0" borderId="5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7" borderId="51" xfId="0" applyFill="1" applyBorder="1"/>
    <xf numFmtId="0" fontId="0" fillId="0" borderId="11" xfId="0" applyFill="1" applyBorder="1"/>
    <xf numFmtId="0" fontId="0" fillId="0" borderId="6" xfId="0" applyBorder="1" applyAlignment="1">
      <alignment horizontal="left"/>
    </xf>
    <xf numFmtId="0" fontId="0" fillId="4" borderId="9" xfId="0" applyFill="1" applyBorder="1" applyAlignment="1">
      <alignment horizontal="center"/>
    </xf>
    <xf numFmtId="0" fontId="0" fillId="0" borderId="35" xfId="0" applyFill="1" applyBorder="1"/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29" xfId="0" applyFill="1" applyBorder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8" fontId="0" fillId="4" borderId="29" xfId="0" applyNumberFormat="1" applyFill="1" applyBorder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0" borderId="0" xfId="0" applyFont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6" fontId="0" fillId="8" borderId="0" xfId="0" applyNumberFormat="1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6" fontId="7" fillId="9" borderId="0" xfId="4" applyNumberForma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0" fillId="0" borderId="23" xfId="2" applyFont="1" applyBorder="1" applyAlignment="1">
      <alignment horizontal="center"/>
    </xf>
    <xf numFmtId="44" fontId="0" fillId="0" borderId="34" xfId="2" applyFont="1" applyBorder="1" applyAlignment="1">
      <alignment horizontal="center"/>
    </xf>
    <xf numFmtId="44" fontId="0" fillId="0" borderId="38" xfId="2" applyFont="1" applyBorder="1" applyAlignment="1">
      <alignment horizontal="center"/>
    </xf>
    <xf numFmtId="44" fontId="0" fillId="0" borderId="39" xfId="2" applyFont="1" applyBorder="1" applyAlignment="1">
      <alignment horizontal="center"/>
    </xf>
    <xf numFmtId="44" fontId="0" fillId="0" borderId="0" xfId="0" applyNumberFormat="1"/>
    <xf numFmtId="0" fontId="8" fillId="0" borderId="0" xfId="0" applyFon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5" fillId="0" borderId="17" xfId="1" applyNumberFormat="1" applyFont="1" applyBorder="1"/>
    <xf numFmtId="0" fontId="0" fillId="4" borderId="9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" fontId="0" fillId="0" borderId="0" xfId="0" applyNumberFormat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2" borderId="3" xfId="3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Bad" xfId="4" builtinId="27"/>
    <cellStyle name="Currency" xfId="2" builtinId="4"/>
    <cellStyle name="Hyperlink" xfId="3" builtinId="8"/>
    <cellStyle name="Normal" xfId="0" builtinId="0"/>
    <cellStyle name="Percent" xfId="1" builtinId="5"/>
  </cellStyles>
  <dxfs count="15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rgb="FFFFC000"/>
        </patternFill>
      </fill>
    </dxf>
    <dxf>
      <font>
        <b/>
        <i val="0"/>
        <color rgb="FF0066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theme="9" tint="-0.24994659260841701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rgb="FF00B0F0"/>
      </font>
      <fill>
        <patternFill>
          <bgColor theme="6" tint="0.59996337778862885"/>
        </patternFill>
      </fill>
    </dxf>
    <dxf>
      <font>
        <b/>
        <i val="0"/>
        <color theme="9" tint="-0.499984740745262"/>
      </font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6"/>
      </font>
      <fill>
        <patternFill>
          <bgColor theme="1" tint="4.9989318521683403E-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C0"/>
      <color rgb="FFFF7171"/>
      <color rgb="FF8E0000"/>
      <color rgb="FF760000"/>
      <color rgb="FF99FF33"/>
      <color rgb="FF663300"/>
      <color rgb="FFAC8300"/>
      <color rgb="FFB48900"/>
      <color rgb="FF9A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X25" totalsRowShown="0" headerRowDxfId="26" headerRowBorderDxfId="25" tableBorderDxfId="24" totalsRowBorderDxfId="23">
  <sortState xmlns:xlrd2="http://schemas.microsoft.com/office/spreadsheetml/2017/richdata2" ref="B4:X25">
    <sortCondition descending="1" ref="T4:T25"/>
    <sortCondition descending="1" ref="W4:W25"/>
  </sortState>
  <tableColumns count="23">
    <tableColumn id="1" xr3:uid="{00000000-0010-0000-0000-000001000000}" name="  " dataDxfId="22" dataCellStyle="Percent">
      <calculatedColumnFormula>'Week 1'!B4</calculatedColumnFormula>
    </tableColumn>
    <tableColumn id="2" xr3:uid="{00000000-0010-0000-0000-000002000000}" name="Week1" dataDxfId="21">
      <calculatedColumnFormula>'Week 1'!AJ4</calculatedColumnFormula>
    </tableColumn>
    <tableColumn id="3" xr3:uid="{00000000-0010-0000-0000-000003000000}" name="Week2" dataDxfId="20">
      <calculatedColumnFormula>'Week 2'!AJ4</calculatedColumnFormula>
    </tableColumn>
    <tableColumn id="4" xr3:uid="{00000000-0010-0000-0000-000004000000}" name="Week3" dataDxfId="19">
      <calculatedColumnFormula>'Week 3'!AJ4</calculatedColumnFormula>
    </tableColumn>
    <tableColumn id="5" xr3:uid="{00000000-0010-0000-0000-000005000000}" name="Week4" dataDxfId="18">
      <calculatedColumnFormula>'Week 4'!AJ4</calculatedColumnFormula>
    </tableColumn>
    <tableColumn id="6" xr3:uid="{00000000-0010-0000-0000-000006000000}" name="Week5" dataDxfId="17">
      <calculatedColumnFormula>'Week 5'!AJ4</calculatedColumnFormula>
    </tableColumn>
    <tableColumn id="7" xr3:uid="{00000000-0010-0000-0000-000007000000}" name="Week6" dataDxfId="16">
      <calculatedColumnFormula>'Week 6'!AJ4</calculatedColumnFormula>
    </tableColumn>
    <tableColumn id="8" xr3:uid="{00000000-0010-0000-0000-000008000000}" name="Week7" dataDxfId="15">
      <calculatedColumnFormula>'Week 7'!AJ4</calculatedColumnFormula>
    </tableColumn>
    <tableColumn id="9" xr3:uid="{00000000-0010-0000-0000-000009000000}" name="Week8" dataDxfId="14">
      <calculatedColumnFormula>'Week 8'!AJ4</calculatedColumnFormula>
    </tableColumn>
    <tableColumn id="10" xr3:uid="{00000000-0010-0000-0000-00000A000000}" name="Week9" dataDxfId="13">
      <calculatedColumnFormula>'Week 9'!AJ4</calculatedColumnFormula>
    </tableColumn>
    <tableColumn id="11" xr3:uid="{00000000-0010-0000-0000-00000B000000}" name="Week10" dataDxfId="12">
      <calculatedColumnFormula>'Week 10'!AJ4</calculatedColumnFormula>
    </tableColumn>
    <tableColumn id="12" xr3:uid="{00000000-0010-0000-0000-00000C000000}" name="Week11" dataDxfId="11">
      <calculatedColumnFormula>'Week 11'!AJ4</calculatedColumnFormula>
    </tableColumn>
    <tableColumn id="13" xr3:uid="{00000000-0010-0000-0000-00000D000000}" name="Week12" dataDxfId="10">
      <calculatedColumnFormula>'Week 12'!AJ4</calculatedColumnFormula>
    </tableColumn>
    <tableColumn id="14" xr3:uid="{00000000-0010-0000-0000-00000E000000}" name="Week13" dataDxfId="9">
      <calculatedColumnFormula>'Week 13'!AJ4</calculatedColumnFormula>
    </tableColumn>
    <tableColumn id="15" xr3:uid="{00000000-0010-0000-0000-00000F000000}" name="Week14" dataDxfId="8">
      <calculatedColumnFormula>'Week 14'!AJ4</calculatedColumnFormula>
    </tableColumn>
    <tableColumn id="16" xr3:uid="{00000000-0010-0000-0000-000010000000}" name="Week15" dataDxfId="7">
      <calculatedColumnFormula>'Week 15'!AJ4</calculatedColumnFormula>
    </tableColumn>
    <tableColumn id="17" xr3:uid="{00000000-0010-0000-0000-000011000000}" name="Week16" dataDxfId="6">
      <calculatedColumnFormula>'Week 16'!AJ4</calculatedColumnFormula>
    </tableColumn>
    <tableColumn id="18" xr3:uid="{00000000-0010-0000-0000-000012000000}" name="Week17" dataDxfId="5">
      <calculatedColumnFormula>'Week 17'!AJ4</calculatedColumnFormula>
    </tableColumn>
    <tableColumn id="19" xr3:uid="{00000000-0010-0000-0000-000013000000}" name="TOTAL" dataDxfId="4">
      <calculatedColumnFormula>SUM(Table1[[#This Row],[Week1]:[Week17]])</calculatedColumnFormula>
    </tableColumn>
    <tableColumn id="22" xr3:uid="{101CF7C0-6359-4D9C-867B-B4E700B792F8}" name="PB 3rd" dataDxfId="3">
      <calculatedColumnFormula>IF(Table1[[#This Row],[TOTAL]]-$O$30&gt;0,_xlfn.CONCAT("+",Table1[[#This Row],[TOTAL]]-$O$30),IF(Table1[[#This Row],[TOTAL]]-$O$30=0,"-",Table1[[#This Row],[TOTAL]]-$O$30))</calculatedColumnFormula>
    </tableColumn>
    <tableColumn id="20" xr3:uid="{00000000-0010-0000-0000-000014000000}" name="MONEY" dataDxfId="2" dataCellStyle="Percent">
      <calculatedColumnFormula>-50-#REF!</calculatedColumnFormula>
    </tableColumn>
    <tableColumn id="21" xr3:uid="{4C2F1773-BBB3-453F-A802-2A49AE14CE34}" name="Games" dataDxfId="1" dataCellStyle="Percent">
      <calculatedColumnFormula>SUM('Week 1'!AJ33,'Week 2'!AJ33,'Week 3'!AJ33,'Week 4'!AJ33,'Week 5'!AJ33,'Week 6'!AJ33,'Week 7'!AJ33,'Week 8'!AJ33,'Week 9'!AJ33,'Week 10'!AJ33,'Week 11'!AJ33,'Week 12'!AJ33,'Week 13'!AJ33,'Week 14'!AJ33,'Week 15'!AJ33,'Week 16'!AJ33,'Week 17'!AJ33)</calculatedColumnFormula>
    </tableColumn>
    <tableColumn id="23" xr3:uid="{651C4495-96F6-46B6-AE97-A15B6406AEE9}" name="Switch" dataDxfId="0" dataCellStyle="Currency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WAS@JAX" TargetMode="External"/><Relationship Id="rId13" Type="http://schemas.openxmlformats.org/officeDocument/2006/relationships/hyperlink" Target="mailto:NO@CAR" TargetMode="External"/><Relationship Id="rId3" Type="http://schemas.openxmlformats.org/officeDocument/2006/relationships/hyperlink" Target="mailto:GB@CHI" TargetMode="External"/><Relationship Id="rId7" Type="http://schemas.openxmlformats.org/officeDocument/2006/relationships/hyperlink" Target="mailto:MIA@MIN" TargetMode="External"/><Relationship Id="rId12" Type="http://schemas.openxmlformats.org/officeDocument/2006/relationships/hyperlink" Target="mailto:PHI@LAR" TargetMode="External"/><Relationship Id="rId17" Type="http://schemas.openxmlformats.org/officeDocument/2006/relationships/printerSettings" Target="../printerSettings/printerSettings15.bin"/><Relationship Id="rId2" Type="http://schemas.openxmlformats.org/officeDocument/2006/relationships/hyperlink" Target="mailto:HOU@NYJ" TargetMode="External"/><Relationship Id="rId16" Type="http://schemas.openxmlformats.org/officeDocument/2006/relationships/hyperlink" Target="mailto:LAC@KC" TargetMode="External"/><Relationship Id="rId1" Type="http://schemas.openxmlformats.org/officeDocument/2006/relationships/hyperlink" Target="mailto:CLE@DEN" TargetMode="External"/><Relationship Id="rId6" Type="http://schemas.openxmlformats.org/officeDocument/2006/relationships/hyperlink" Target="mailto:TEN@NYG" TargetMode="External"/><Relationship Id="rId11" Type="http://schemas.openxmlformats.org/officeDocument/2006/relationships/hyperlink" Target="mailto:NE@PIT" TargetMode="External"/><Relationship Id="rId5" Type="http://schemas.openxmlformats.org/officeDocument/2006/relationships/hyperlink" Target="mailto:OAK@CIN" TargetMode="External"/><Relationship Id="rId15" Type="http://schemas.openxmlformats.org/officeDocument/2006/relationships/hyperlink" Target="mailto:ARI@ATL" TargetMode="External"/><Relationship Id="rId10" Type="http://schemas.openxmlformats.org/officeDocument/2006/relationships/hyperlink" Target="mailto:SEA@SF" TargetMode="External"/><Relationship Id="rId4" Type="http://schemas.openxmlformats.org/officeDocument/2006/relationships/hyperlink" Target="mailto:DET@BUF" TargetMode="External"/><Relationship Id="rId9" Type="http://schemas.openxmlformats.org/officeDocument/2006/relationships/hyperlink" Target="mailto:DAL@IND" TargetMode="External"/><Relationship Id="rId14" Type="http://schemas.openxmlformats.org/officeDocument/2006/relationships/hyperlink" Target="mailto:TB@BA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AR@NO" TargetMode="External"/><Relationship Id="rId13" Type="http://schemas.openxmlformats.org/officeDocument/2006/relationships/hyperlink" Target="mailto:SF@LAR" TargetMode="External"/><Relationship Id="rId3" Type="http://schemas.openxmlformats.org/officeDocument/2006/relationships/hyperlink" Target="mailto:PHI@WAS" TargetMode="External"/><Relationship Id="rId7" Type="http://schemas.openxmlformats.org/officeDocument/2006/relationships/hyperlink" Target="mailto:NYJ@NE" TargetMode="External"/><Relationship Id="rId12" Type="http://schemas.openxmlformats.org/officeDocument/2006/relationships/hyperlink" Target="mailto:LAC@DEN" TargetMode="External"/><Relationship Id="rId17" Type="http://schemas.openxmlformats.org/officeDocument/2006/relationships/printerSettings" Target="../printerSettings/printerSettings17.bin"/><Relationship Id="rId2" Type="http://schemas.openxmlformats.org/officeDocument/2006/relationships/hyperlink" Target="mailto:MIA@BUF" TargetMode="External"/><Relationship Id="rId16" Type="http://schemas.openxmlformats.org/officeDocument/2006/relationships/hyperlink" Target="mailto:OAK@KC" TargetMode="External"/><Relationship Id="rId1" Type="http://schemas.openxmlformats.org/officeDocument/2006/relationships/hyperlink" Target="mailto:CLE@BAL" TargetMode="External"/><Relationship Id="rId6" Type="http://schemas.openxmlformats.org/officeDocument/2006/relationships/hyperlink" Target="mailto:CHI@MIN" TargetMode="External"/><Relationship Id="rId11" Type="http://schemas.openxmlformats.org/officeDocument/2006/relationships/hyperlink" Target="mailto:ATL@TB" TargetMode="External"/><Relationship Id="rId5" Type="http://schemas.openxmlformats.org/officeDocument/2006/relationships/hyperlink" Target="mailto:DET@GB" TargetMode="External"/><Relationship Id="rId15" Type="http://schemas.openxmlformats.org/officeDocument/2006/relationships/hyperlink" Target="mailto:JAX@HOU" TargetMode="External"/><Relationship Id="rId10" Type="http://schemas.openxmlformats.org/officeDocument/2006/relationships/hyperlink" Target="mailto:CIN@PIT" TargetMode="External"/><Relationship Id="rId4" Type="http://schemas.openxmlformats.org/officeDocument/2006/relationships/hyperlink" Target="mailto:IND@TEN" TargetMode="External"/><Relationship Id="rId9" Type="http://schemas.openxmlformats.org/officeDocument/2006/relationships/hyperlink" Target="mailto:DAL@NYG" TargetMode="External"/><Relationship Id="rId14" Type="http://schemas.openxmlformats.org/officeDocument/2006/relationships/hyperlink" Target="mailto:ARI@SE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showGridLines="0" showZeros="0" zoomScale="93" zoomScaleNormal="93" workbookViewId="0"/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0" customHeight="1" x14ac:dyDescent="0.3">
      <c r="A1" t="s">
        <v>17</v>
      </c>
    </row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108</v>
      </c>
      <c r="D3" s="201"/>
      <c r="E3" s="200" t="s">
        <v>133</v>
      </c>
      <c r="F3" s="201"/>
      <c r="G3" s="200" t="s">
        <v>134</v>
      </c>
      <c r="H3" s="201"/>
      <c r="I3" s="200" t="s">
        <v>135</v>
      </c>
      <c r="J3" s="201"/>
      <c r="K3" s="200" t="s">
        <v>70</v>
      </c>
      <c r="L3" s="201"/>
      <c r="M3" s="200" t="s">
        <v>136</v>
      </c>
      <c r="N3" s="201"/>
      <c r="O3" s="200" t="s">
        <v>95</v>
      </c>
      <c r="P3" s="201"/>
      <c r="Q3" s="200" t="s">
        <v>137</v>
      </c>
      <c r="R3" s="201"/>
      <c r="S3" s="200" t="s">
        <v>138</v>
      </c>
      <c r="T3" s="201"/>
      <c r="U3" s="200" t="s">
        <v>139</v>
      </c>
      <c r="V3" s="201"/>
      <c r="W3" s="200" t="s">
        <v>19</v>
      </c>
      <c r="X3" s="201"/>
      <c r="Y3" s="200" t="s">
        <v>85</v>
      </c>
      <c r="Z3" s="201"/>
      <c r="AA3" s="200" t="s">
        <v>104</v>
      </c>
      <c r="AB3" s="201"/>
      <c r="AC3" s="200" t="s">
        <v>140</v>
      </c>
      <c r="AD3" s="201"/>
      <c r="AE3" s="200" t="s">
        <v>141</v>
      </c>
      <c r="AF3" s="201"/>
      <c r="AG3" s="200" t="s">
        <v>116</v>
      </c>
      <c r="AH3" s="201"/>
      <c r="AI3" s="24" t="s">
        <v>39</v>
      </c>
      <c r="AJ3" s="3" t="s">
        <v>16</v>
      </c>
    </row>
    <row r="4" spans="1:36" x14ac:dyDescent="0.3">
      <c r="A4">
        <f>RANK(AJ4,$AJ$4:$AJ$25,0)</f>
        <v>19</v>
      </c>
      <c r="B4" s="105" t="s">
        <v>1</v>
      </c>
      <c r="C4" s="4" t="s">
        <v>260</v>
      </c>
      <c r="D4" s="5">
        <v>1</v>
      </c>
      <c r="E4" s="4" t="s">
        <v>276</v>
      </c>
      <c r="F4" s="5">
        <v>7</v>
      </c>
      <c r="G4" s="4" t="s">
        <v>243</v>
      </c>
      <c r="H4" s="5">
        <v>3</v>
      </c>
      <c r="I4" s="4" t="s">
        <v>206</v>
      </c>
      <c r="J4" s="5">
        <v>12</v>
      </c>
      <c r="K4" s="4" t="s">
        <v>209</v>
      </c>
      <c r="L4" s="5">
        <v>5</v>
      </c>
      <c r="M4" s="4" t="s">
        <v>217</v>
      </c>
      <c r="N4" s="5">
        <v>13</v>
      </c>
      <c r="O4" s="4" t="s">
        <v>250</v>
      </c>
      <c r="P4" s="5">
        <v>14</v>
      </c>
      <c r="Q4" s="4" t="s">
        <v>205</v>
      </c>
      <c r="R4" s="5">
        <v>4</v>
      </c>
      <c r="S4" s="4" t="s">
        <v>277</v>
      </c>
      <c r="T4" s="5">
        <v>16</v>
      </c>
      <c r="U4" s="4" t="s">
        <v>262</v>
      </c>
      <c r="V4" s="5">
        <v>15</v>
      </c>
      <c r="W4" s="4" t="s">
        <v>218</v>
      </c>
      <c r="X4" s="5">
        <v>8</v>
      </c>
      <c r="Y4" s="4" t="s">
        <v>208</v>
      </c>
      <c r="Z4" s="5">
        <v>6</v>
      </c>
      <c r="AA4" s="4" t="s">
        <v>211</v>
      </c>
      <c r="AB4" s="5">
        <v>2</v>
      </c>
      <c r="AC4" s="4" t="s">
        <v>249</v>
      </c>
      <c r="AD4" s="5">
        <v>9</v>
      </c>
      <c r="AE4" s="4" t="s">
        <v>246</v>
      </c>
      <c r="AF4" s="5">
        <v>10</v>
      </c>
      <c r="AG4" s="4" t="s">
        <v>216</v>
      </c>
      <c r="AH4" s="5">
        <v>11</v>
      </c>
      <c r="AI4" s="6">
        <f>SUM(D4:AH4)</f>
        <v>136</v>
      </c>
      <c r="AJ4" s="6">
        <f t="shared" ref="AJ4:AJ18" si="0">SUM(C33,E33,G33,I33,K33,M33,O33,Q33,S33,U33,W33,Y33,AA33,AC33,AE33,AG33)</f>
        <v>104</v>
      </c>
    </row>
    <row r="5" spans="1:36" x14ac:dyDescent="0.3">
      <c r="A5">
        <f t="shared" ref="A5:A25" si="1">RANK(AJ5,$AJ$4:$AJ$25,0)</f>
        <v>19</v>
      </c>
      <c r="B5" s="106" t="s">
        <v>11</v>
      </c>
      <c r="C5" s="124" t="s">
        <v>351</v>
      </c>
      <c r="D5" s="125">
        <v>7</v>
      </c>
      <c r="E5" s="124" t="s">
        <v>352</v>
      </c>
      <c r="F5" s="125">
        <v>5</v>
      </c>
      <c r="G5" s="124" t="s">
        <v>353</v>
      </c>
      <c r="H5" s="125">
        <v>6</v>
      </c>
      <c r="I5" s="124" t="s">
        <v>354</v>
      </c>
      <c r="J5" s="125">
        <v>11</v>
      </c>
      <c r="K5" s="124" t="s">
        <v>355</v>
      </c>
      <c r="L5" s="125">
        <v>8</v>
      </c>
      <c r="M5" s="124" t="s">
        <v>348</v>
      </c>
      <c r="N5" s="125">
        <v>10</v>
      </c>
      <c r="O5" s="124" t="s">
        <v>356</v>
      </c>
      <c r="P5" s="125">
        <v>15</v>
      </c>
      <c r="Q5" s="124" t="s">
        <v>357</v>
      </c>
      <c r="R5" s="125">
        <v>4</v>
      </c>
      <c r="S5" s="124" t="s">
        <v>358</v>
      </c>
      <c r="T5" s="125">
        <v>12</v>
      </c>
      <c r="U5" s="124" t="s">
        <v>359</v>
      </c>
      <c r="V5" s="125">
        <v>16</v>
      </c>
      <c r="W5" s="124" t="s">
        <v>360</v>
      </c>
      <c r="X5" s="125">
        <v>13</v>
      </c>
      <c r="Y5" s="124" t="s">
        <v>361</v>
      </c>
      <c r="Z5" s="125">
        <v>1</v>
      </c>
      <c r="AA5" s="124" t="s">
        <v>362</v>
      </c>
      <c r="AB5" s="125">
        <v>2</v>
      </c>
      <c r="AC5" s="124" t="s">
        <v>363</v>
      </c>
      <c r="AD5" s="125">
        <v>9</v>
      </c>
      <c r="AE5" s="124" t="s">
        <v>364</v>
      </c>
      <c r="AF5" s="125">
        <v>14</v>
      </c>
      <c r="AG5" s="124" t="s">
        <v>371</v>
      </c>
      <c r="AH5" s="125">
        <v>3</v>
      </c>
      <c r="AI5" s="9">
        <f t="shared" ref="AI5:AI25" si="2">SUM(D5:AH5)</f>
        <v>136</v>
      </c>
      <c r="AJ5" s="9">
        <f t="shared" si="0"/>
        <v>104</v>
      </c>
    </row>
    <row r="6" spans="1:36" x14ac:dyDescent="0.3">
      <c r="A6">
        <f t="shared" si="1"/>
        <v>21</v>
      </c>
      <c r="B6" s="104" t="s">
        <v>2</v>
      </c>
      <c r="C6" s="119" t="s">
        <v>260</v>
      </c>
      <c r="D6" s="126">
        <v>2</v>
      </c>
      <c r="E6" s="119" t="s">
        <v>276</v>
      </c>
      <c r="F6" s="126">
        <v>10</v>
      </c>
      <c r="G6" s="119" t="s">
        <v>278</v>
      </c>
      <c r="H6" s="126">
        <v>8</v>
      </c>
      <c r="I6" s="119" t="s">
        <v>206</v>
      </c>
      <c r="J6" s="126">
        <v>14</v>
      </c>
      <c r="K6" s="119" t="s">
        <v>209</v>
      </c>
      <c r="L6" s="126">
        <v>7</v>
      </c>
      <c r="M6" s="119" t="s">
        <v>217</v>
      </c>
      <c r="N6" s="126">
        <v>13</v>
      </c>
      <c r="O6" s="119" t="s">
        <v>250</v>
      </c>
      <c r="P6" s="126">
        <v>16</v>
      </c>
      <c r="Q6" s="119" t="s">
        <v>205</v>
      </c>
      <c r="R6" s="126">
        <v>4</v>
      </c>
      <c r="S6" s="119" t="s">
        <v>277</v>
      </c>
      <c r="T6" s="126">
        <v>9</v>
      </c>
      <c r="U6" s="119" t="s">
        <v>262</v>
      </c>
      <c r="V6" s="126">
        <v>15</v>
      </c>
      <c r="W6" s="119" t="s">
        <v>218</v>
      </c>
      <c r="X6" s="126">
        <v>11</v>
      </c>
      <c r="Y6" s="119" t="s">
        <v>208</v>
      </c>
      <c r="Z6" s="126">
        <v>3</v>
      </c>
      <c r="AA6" s="119" t="s">
        <v>275</v>
      </c>
      <c r="AB6" s="126">
        <v>1</v>
      </c>
      <c r="AC6" s="119" t="s">
        <v>249</v>
      </c>
      <c r="AD6" s="126">
        <v>12</v>
      </c>
      <c r="AE6" s="119" t="s">
        <v>198</v>
      </c>
      <c r="AF6" s="126">
        <v>6</v>
      </c>
      <c r="AG6" s="119" t="s">
        <v>247</v>
      </c>
      <c r="AH6" s="126">
        <v>5</v>
      </c>
      <c r="AI6" s="6">
        <f t="shared" si="2"/>
        <v>136</v>
      </c>
      <c r="AJ6" s="6">
        <f t="shared" si="0"/>
        <v>96</v>
      </c>
    </row>
    <row r="7" spans="1:36" x14ac:dyDescent="0.3">
      <c r="A7">
        <f t="shared" si="1"/>
        <v>6</v>
      </c>
      <c r="B7" s="103" t="s">
        <v>5</v>
      </c>
      <c r="C7" s="124" t="s">
        <v>351</v>
      </c>
      <c r="D7" s="125">
        <v>4</v>
      </c>
      <c r="E7" s="124" t="s">
        <v>352</v>
      </c>
      <c r="F7" s="125">
        <v>10</v>
      </c>
      <c r="G7" s="124" t="s">
        <v>353</v>
      </c>
      <c r="H7" s="125">
        <v>7</v>
      </c>
      <c r="I7" s="124" t="s">
        <v>354</v>
      </c>
      <c r="J7" s="125">
        <v>8</v>
      </c>
      <c r="K7" s="124" t="s">
        <v>355</v>
      </c>
      <c r="L7" s="125">
        <v>6</v>
      </c>
      <c r="M7" s="124" t="s">
        <v>348</v>
      </c>
      <c r="N7" s="125">
        <v>12</v>
      </c>
      <c r="O7" s="124" t="s">
        <v>356</v>
      </c>
      <c r="P7" s="125">
        <v>16</v>
      </c>
      <c r="Q7" s="124" t="s">
        <v>357</v>
      </c>
      <c r="R7" s="125">
        <v>5</v>
      </c>
      <c r="S7" s="124" t="s">
        <v>358</v>
      </c>
      <c r="T7" s="125">
        <v>13</v>
      </c>
      <c r="U7" s="124" t="s">
        <v>359</v>
      </c>
      <c r="V7" s="125">
        <v>15</v>
      </c>
      <c r="W7" s="124" t="s">
        <v>360</v>
      </c>
      <c r="X7" s="125">
        <v>11</v>
      </c>
      <c r="Y7" s="124" t="s">
        <v>367</v>
      </c>
      <c r="Z7" s="125">
        <v>1</v>
      </c>
      <c r="AA7" s="124" t="s">
        <v>362</v>
      </c>
      <c r="AB7" s="125">
        <v>3</v>
      </c>
      <c r="AC7" s="124" t="s">
        <v>363</v>
      </c>
      <c r="AD7" s="125">
        <v>9</v>
      </c>
      <c r="AE7" s="124" t="s">
        <v>364</v>
      </c>
      <c r="AF7" s="125">
        <v>14</v>
      </c>
      <c r="AG7" s="124" t="s">
        <v>365</v>
      </c>
      <c r="AH7" s="125">
        <v>2</v>
      </c>
      <c r="AI7" s="9">
        <f t="shared" si="2"/>
        <v>136</v>
      </c>
      <c r="AJ7" s="9">
        <f t="shared" si="0"/>
        <v>115</v>
      </c>
    </row>
    <row r="8" spans="1:36" x14ac:dyDescent="0.3">
      <c r="A8">
        <f t="shared" si="1"/>
        <v>12</v>
      </c>
      <c r="B8" s="104" t="s">
        <v>13</v>
      </c>
      <c r="C8" s="119" t="s">
        <v>351</v>
      </c>
      <c r="D8" s="123">
        <v>6</v>
      </c>
      <c r="E8" s="119" t="s">
        <v>352</v>
      </c>
      <c r="F8" s="123">
        <v>8</v>
      </c>
      <c r="G8" s="119" t="s">
        <v>353</v>
      </c>
      <c r="H8" s="123">
        <v>7</v>
      </c>
      <c r="I8" s="119" t="s">
        <v>354</v>
      </c>
      <c r="J8" s="123">
        <v>10</v>
      </c>
      <c r="K8" s="119" t="s">
        <v>355</v>
      </c>
      <c r="L8" s="123">
        <v>5</v>
      </c>
      <c r="M8" s="119" t="s">
        <v>348</v>
      </c>
      <c r="N8" s="123">
        <v>12</v>
      </c>
      <c r="O8" s="119" t="s">
        <v>356</v>
      </c>
      <c r="P8" s="123">
        <v>16</v>
      </c>
      <c r="Q8" s="119" t="s">
        <v>357</v>
      </c>
      <c r="R8" s="123">
        <v>4</v>
      </c>
      <c r="S8" s="119" t="s">
        <v>358</v>
      </c>
      <c r="T8" s="123">
        <v>11</v>
      </c>
      <c r="U8" s="119" t="s">
        <v>359</v>
      </c>
      <c r="V8" s="123">
        <v>15</v>
      </c>
      <c r="W8" s="119" t="s">
        <v>360</v>
      </c>
      <c r="X8" s="123">
        <v>13</v>
      </c>
      <c r="Y8" s="119" t="s">
        <v>361</v>
      </c>
      <c r="Z8" s="123">
        <v>2</v>
      </c>
      <c r="AA8" s="119" t="s">
        <v>362</v>
      </c>
      <c r="AB8" s="123">
        <v>3</v>
      </c>
      <c r="AC8" s="119" t="s">
        <v>363</v>
      </c>
      <c r="AD8" s="123">
        <v>9</v>
      </c>
      <c r="AE8" s="119" t="s">
        <v>364</v>
      </c>
      <c r="AF8" s="123">
        <v>14</v>
      </c>
      <c r="AG8" s="119" t="s">
        <v>365</v>
      </c>
      <c r="AH8" s="123">
        <v>1</v>
      </c>
      <c r="AI8" s="6">
        <f t="shared" si="2"/>
        <v>136</v>
      </c>
      <c r="AJ8" s="6">
        <f t="shared" si="0"/>
        <v>110</v>
      </c>
    </row>
    <row r="9" spans="1:36" x14ac:dyDescent="0.3">
      <c r="A9">
        <f t="shared" si="1"/>
        <v>5</v>
      </c>
      <c r="B9" s="116" t="s">
        <v>9</v>
      </c>
      <c r="C9" s="119" t="s">
        <v>260</v>
      </c>
      <c r="D9" s="121">
        <v>16</v>
      </c>
      <c r="E9" s="120" t="s">
        <v>276</v>
      </c>
      <c r="F9" s="121">
        <v>10</v>
      </c>
      <c r="G9" s="120" t="s">
        <v>278</v>
      </c>
      <c r="H9" s="121">
        <v>3</v>
      </c>
      <c r="I9" s="120" t="s">
        <v>206</v>
      </c>
      <c r="J9" s="121">
        <v>1</v>
      </c>
      <c r="K9" s="120" t="s">
        <v>209</v>
      </c>
      <c r="L9" s="121">
        <v>2</v>
      </c>
      <c r="M9" s="120" t="s">
        <v>217</v>
      </c>
      <c r="N9" s="121">
        <v>6</v>
      </c>
      <c r="O9" s="120" t="s">
        <v>250</v>
      </c>
      <c r="P9" s="121">
        <v>7</v>
      </c>
      <c r="Q9" s="120" t="s">
        <v>245</v>
      </c>
      <c r="R9" s="121">
        <v>15</v>
      </c>
      <c r="S9" s="120" t="s">
        <v>277</v>
      </c>
      <c r="T9" s="121">
        <v>14</v>
      </c>
      <c r="U9" s="120" t="s">
        <v>244</v>
      </c>
      <c r="V9" s="121">
        <v>8</v>
      </c>
      <c r="W9" s="120" t="s">
        <v>218</v>
      </c>
      <c r="X9" s="121">
        <v>13</v>
      </c>
      <c r="Y9" s="120" t="s">
        <v>208</v>
      </c>
      <c r="Z9" s="121">
        <v>4</v>
      </c>
      <c r="AA9" s="120" t="s">
        <v>275</v>
      </c>
      <c r="AB9" s="121">
        <v>5</v>
      </c>
      <c r="AC9" s="120" t="s">
        <v>249</v>
      </c>
      <c r="AD9" s="121">
        <v>11</v>
      </c>
      <c r="AE9" s="120" t="s">
        <v>246</v>
      </c>
      <c r="AF9" s="121">
        <v>9</v>
      </c>
      <c r="AG9" s="120" t="s">
        <v>216</v>
      </c>
      <c r="AH9" s="121">
        <v>12</v>
      </c>
      <c r="AI9" s="9">
        <f t="shared" si="2"/>
        <v>136</v>
      </c>
      <c r="AJ9" s="9">
        <f t="shared" si="0"/>
        <v>116</v>
      </c>
    </row>
    <row r="10" spans="1:36" x14ac:dyDescent="0.3">
      <c r="A10">
        <f t="shared" si="1"/>
        <v>1</v>
      </c>
      <c r="B10" s="104" t="s">
        <v>10</v>
      </c>
      <c r="C10" s="119" t="s">
        <v>260</v>
      </c>
      <c r="D10" s="123">
        <v>10</v>
      </c>
      <c r="E10" s="119" t="s">
        <v>352</v>
      </c>
      <c r="F10" s="123">
        <v>16</v>
      </c>
      <c r="G10" s="119" t="s">
        <v>353</v>
      </c>
      <c r="H10" s="123">
        <v>12</v>
      </c>
      <c r="I10" s="119" t="s">
        <v>366</v>
      </c>
      <c r="J10" s="123">
        <v>1</v>
      </c>
      <c r="K10" s="119" t="s">
        <v>355</v>
      </c>
      <c r="L10" s="123">
        <v>2</v>
      </c>
      <c r="M10" s="119" t="s">
        <v>348</v>
      </c>
      <c r="N10" s="123">
        <v>14</v>
      </c>
      <c r="O10" s="119" t="s">
        <v>356</v>
      </c>
      <c r="P10" s="123">
        <v>15</v>
      </c>
      <c r="Q10" s="119" t="s">
        <v>357</v>
      </c>
      <c r="R10" s="123">
        <v>5</v>
      </c>
      <c r="S10" s="119" t="s">
        <v>358</v>
      </c>
      <c r="T10" s="123">
        <v>13</v>
      </c>
      <c r="U10" s="119" t="s">
        <v>359</v>
      </c>
      <c r="V10" s="123">
        <v>11</v>
      </c>
      <c r="W10" s="119" t="s">
        <v>360</v>
      </c>
      <c r="X10" s="123">
        <v>9</v>
      </c>
      <c r="Y10" s="119" t="s">
        <v>367</v>
      </c>
      <c r="Z10" s="123">
        <v>3</v>
      </c>
      <c r="AA10" s="119" t="s">
        <v>368</v>
      </c>
      <c r="AB10" s="123">
        <v>4</v>
      </c>
      <c r="AC10" s="119" t="s">
        <v>363</v>
      </c>
      <c r="AD10" s="123">
        <v>6</v>
      </c>
      <c r="AE10" s="119" t="s">
        <v>364</v>
      </c>
      <c r="AF10" s="123">
        <v>8</v>
      </c>
      <c r="AG10" s="119" t="s">
        <v>365</v>
      </c>
      <c r="AH10" s="123">
        <v>7</v>
      </c>
      <c r="AI10" s="6">
        <f t="shared" si="2"/>
        <v>136</v>
      </c>
      <c r="AJ10" s="6">
        <f t="shared" si="0"/>
        <v>130</v>
      </c>
    </row>
    <row r="11" spans="1:36" x14ac:dyDescent="0.3">
      <c r="A11">
        <f t="shared" si="1"/>
        <v>15</v>
      </c>
      <c r="B11" s="103" t="s">
        <v>14</v>
      </c>
      <c r="C11" s="124" t="s">
        <v>260</v>
      </c>
      <c r="D11" s="125">
        <v>3</v>
      </c>
      <c r="E11" s="124" t="s">
        <v>276</v>
      </c>
      <c r="F11" s="125">
        <v>14</v>
      </c>
      <c r="G11" s="124" t="s">
        <v>278</v>
      </c>
      <c r="H11" s="125">
        <v>6</v>
      </c>
      <c r="I11" s="124" t="s">
        <v>206</v>
      </c>
      <c r="J11" s="125">
        <v>15</v>
      </c>
      <c r="K11" s="124" t="s">
        <v>209</v>
      </c>
      <c r="L11" s="125">
        <v>5</v>
      </c>
      <c r="M11" s="124" t="s">
        <v>217</v>
      </c>
      <c r="N11" s="125">
        <v>10</v>
      </c>
      <c r="O11" s="124" t="s">
        <v>250</v>
      </c>
      <c r="P11" s="125">
        <v>11</v>
      </c>
      <c r="Q11" s="124" t="s">
        <v>245</v>
      </c>
      <c r="R11" s="125">
        <v>9</v>
      </c>
      <c r="S11" s="124" t="s">
        <v>277</v>
      </c>
      <c r="T11" s="125">
        <v>12</v>
      </c>
      <c r="U11" s="124" t="s">
        <v>262</v>
      </c>
      <c r="V11" s="125">
        <v>16</v>
      </c>
      <c r="W11" s="124" t="s">
        <v>218</v>
      </c>
      <c r="X11" s="125">
        <v>13</v>
      </c>
      <c r="Y11" s="124" t="s">
        <v>210</v>
      </c>
      <c r="Z11" s="125">
        <v>4</v>
      </c>
      <c r="AA11" s="124" t="s">
        <v>211</v>
      </c>
      <c r="AB11" s="125">
        <v>8</v>
      </c>
      <c r="AC11" s="124" t="s">
        <v>249</v>
      </c>
      <c r="AD11" s="125">
        <v>2</v>
      </c>
      <c r="AE11" s="124" t="s">
        <v>246</v>
      </c>
      <c r="AF11" s="125">
        <v>1</v>
      </c>
      <c r="AG11" s="124" t="s">
        <v>216</v>
      </c>
      <c r="AH11" s="125">
        <v>7</v>
      </c>
      <c r="AI11" s="9">
        <f t="shared" si="2"/>
        <v>136</v>
      </c>
      <c r="AJ11" s="9">
        <f t="shared" si="0"/>
        <v>108</v>
      </c>
    </row>
    <row r="12" spans="1:36" x14ac:dyDescent="0.3">
      <c r="A12">
        <f t="shared" si="1"/>
        <v>3</v>
      </c>
      <c r="B12" s="104" t="s">
        <v>12</v>
      </c>
      <c r="C12" s="119" t="s">
        <v>260</v>
      </c>
      <c r="D12" s="126">
        <v>5</v>
      </c>
      <c r="E12" s="119" t="s">
        <v>276</v>
      </c>
      <c r="F12" s="126">
        <v>10</v>
      </c>
      <c r="G12" s="119" t="s">
        <v>278</v>
      </c>
      <c r="H12" s="126">
        <v>6</v>
      </c>
      <c r="I12" s="119" t="s">
        <v>206</v>
      </c>
      <c r="J12" s="126">
        <v>11</v>
      </c>
      <c r="K12" s="119" t="s">
        <v>209</v>
      </c>
      <c r="L12" s="126">
        <v>1</v>
      </c>
      <c r="M12" s="119" t="s">
        <v>217</v>
      </c>
      <c r="N12" s="126">
        <v>12</v>
      </c>
      <c r="O12" s="119" t="s">
        <v>250</v>
      </c>
      <c r="P12" s="126">
        <v>16</v>
      </c>
      <c r="Q12" s="119" t="s">
        <v>245</v>
      </c>
      <c r="R12" s="126">
        <v>2</v>
      </c>
      <c r="S12" s="119" t="s">
        <v>277</v>
      </c>
      <c r="T12" s="126">
        <v>13</v>
      </c>
      <c r="U12" s="119" t="s">
        <v>262</v>
      </c>
      <c r="V12" s="126">
        <v>15</v>
      </c>
      <c r="W12" s="119" t="s">
        <v>218</v>
      </c>
      <c r="X12" s="126">
        <v>9</v>
      </c>
      <c r="Y12" s="119" t="s">
        <v>208</v>
      </c>
      <c r="Z12" s="126">
        <v>3</v>
      </c>
      <c r="AA12" s="119" t="s">
        <v>275</v>
      </c>
      <c r="AB12" s="126">
        <v>4</v>
      </c>
      <c r="AC12" s="119" t="s">
        <v>249</v>
      </c>
      <c r="AD12" s="126">
        <v>8</v>
      </c>
      <c r="AE12" s="119" t="s">
        <v>246</v>
      </c>
      <c r="AF12" s="126">
        <v>14</v>
      </c>
      <c r="AG12" s="119" t="s">
        <v>216</v>
      </c>
      <c r="AH12" s="126">
        <v>7</v>
      </c>
      <c r="AI12" s="6">
        <f t="shared" si="2"/>
        <v>136</v>
      </c>
      <c r="AJ12" s="6">
        <f t="shared" si="0"/>
        <v>117</v>
      </c>
    </row>
    <row r="13" spans="1:36" x14ac:dyDescent="0.3">
      <c r="A13">
        <f t="shared" si="1"/>
        <v>10</v>
      </c>
      <c r="B13" s="103" t="s">
        <v>8</v>
      </c>
      <c r="C13" s="124" t="s">
        <v>260</v>
      </c>
      <c r="D13" s="125">
        <v>8</v>
      </c>
      <c r="E13" s="124" t="s">
        <v>276</v>
      </c>
      <c r="F13" s="125">
        <v>10</v>
      </c>
      <c r="G13" s="124" t="s">
        <v>278</v>
      </c>
      <c r="H13" s="125">
        <v>4</v>
      </c>
      <c r="I13" s="124" t="s">
        <v>206</v>
      </c>
      <c r="J13" s="125">
        <v>11</v>
      </c>
      <c r="K13" s="124" t="s">
        <v>209</v>
      </c>
      <c r="L13" s="125">
        <v>5</v>
      </c>
      <c r="M13" s="124" t="s">
        <v>348</v>
      </c>
      <c r="N13" s="125">
        <v>9</v>
      </c>
      <c r="O13" s="124" t="s">
        <v>250</v>
      </c>
      <c r="P13" s="125">
        <v>16</v>
      </c>
      <c r="Q13" s="124" t="s">
        <v>349</v>
      </c>
      <c r="R13" s="125">
        <v>12</v>
      </c>
      <c r="S13" s="124" t="s">
        <v>350</v>
      </c>
      <c r="T13" s="125">
        <v>7</v>
      </c>
      <c r="U13" s="124" t="s">
        <v>262</v>
      </c>
      <c r="V13" s="125">
        <v>15</v>
      </c>
      <c r="W13" s="124" t="s">
        <v>218</v>
      </c>
      <c r="X13" s="125">
        <v>13</v>
      </c>
      <c r="Y13" s="124" t="s">
        <v>210</v>
      </c>
      <c r="Z13" s="125">
        <v>3</v>
      </c>
      <c r="AA13" s="124" t="s">
        <v>275</v>
      </c>
      <c r="AB13" s="125">
        <v>6</v>
      </c>
      <c r="AC13" s="124" t="s">
        <v>249</v>
      </c>
      <c r="AD13" s="125">
        <v>1</v>
      </c>
      <c r="AE13" s="124" t="s">
        <v>246</v>
      </c>
      <c r="AF13" s="125">
        <v>14</v>
      </c>
      <c r="AG13" s="124" t="s">
        <v>247</v>
      </c>
      <c r="AH13" s="125">
        <v>2</v>
      </c>
      <c r="AI13" s="9">
        <f t="shared" si="2"/>
        <v>136</v>
      </c>
      <c r="AJ13" s="9">
        <f t="shared" si="0"/>
        <v>112</v>
      </c>
    </row>
    <row r="14" spans="1:36" x14ac:dyDescent="0.3">
      <c r="A14">
        <f t="shared" si="1"/>
        <v>16</v>
      </c>
      <c r="B14" s="104" t="s">
        <v>6</v>
      </c>
      <c r="C14" s="119" t="s">
        <v>214</v>
      </c>
      <c r="D14" s="126">
        <v>4</v>
      </c>
      <c r="E14" s="119" t="s">
        <v>276</v>
      </c>
      <c r="F14" s="126">
        <v>2</v>
      </c>
      <c r="G14" s="119" t="s">
        <v>278</v>
      </c>
      <c r="H14" s="126">
        <v>11</v>
      </c>
      <c r="I14" s="119" t="s">
        <v>206</v>
      </c>
      <c r="J14" s="126">
        <v>12</v>
      </c>
      <c r="K14" s="119" t="s">
        <v>209</v>
      </c>
      <c r="L14" s="126">
        <v>9</v>
      </c>
      <c r="M14" s="119" t="s">
        <v>217</v>
      </c>
      <c r="N14" s="126">
        <v>5</v>
      </c>
      <c r="O14" s="119" t="s">
        <v>250</v>
      </c>
      <c r="P14" s="126">
        <v>16</v>
      </c>
      <c r="Q14" s="119" t="s">
        <v>245</v>
      </c>
      <c r="R14" s="126">
        <v>6</v>
      </c>
      <c r="S14" s="119" t="s">
        <v>277</v>
      </c>
      <c r="T14" s="126">
        <v>14</v>
      </c>
      <c r="U14" s="119" t="s">
        <v>262</v>
      </c>
      <c r="V14" s="126">
        <v>15</v>
      </c>
      <c r="W14" s="119" t="s">
        <v>218</v>
      </c>
      <c r="X14" s="126">
        <v>8</v>
      </c>
      <c r="Y14" s="119" t="s">
        <v>370</v>
      </c>
      <c r="Z14" s="126">
        <v>1</v>
      </c>
      <c r="AA14" s="119" t="s">
        <v>275</v>
      </c>
      <c r="AB14" s="126">
        <v>3</v>
      </c>
      <c r="AC14" s="119" t="s">
        <v>249</v>
      </c>
      <c r="AD14" s="126">
        <v>7</v>
      </c>
      <c r="AE14" s="119" t="s">
        <v>246</v>
      </c>
      <c r="AF14" s="126">
        <v>13</v>
      </c>
      <c r="AG14" s="119" t="s">
        <v>216</v>
      </c>
      <c r="AH14" s="126">
        <v>10</v>
      </c>
      <c r="AI14" s="6">
        <f t="shared" si="2"/>
        <v>136</v>
      </c>
      <c r="AJ14" s="6">
        <f t="shared" si="0"/>
        <v>107</v>
      </c>
    </row>
    <row r="15" spans="1:36" x14ac:dyDescent="0.3">
      <c r="A15">
        <f t="shared" si="1"/>
        <v>17</v>
      </c>
      <c r="B15" s="103" t="s">
        <v>4</v>
      </c>
      <c r="C15" s="124" t="s">
        <v>214</v>
      </c>
      <c r="D15" s="125">
        <v>7</v>
      </c>
      <c r="E15" s="124" t="s">
        <v>276</v>
      </c>
      <c r="F15" s="125">
        <v>12</v>
      </c>
      <c r="G15" s="124" t="s">
        <v>278</v>
      </c>
      <c r="H15" s="125">
        <v>3</v>
      </c>
      <c r="I15" s="124" t="s">
        <v>206</v>
      </c>
      <c r="J15" s="125">
        <v>9</v>
      </c>
      <c r="K15" s="124" t="s">
        <v>209</v>
      </c>
      <c r="L15" s="125">
        <v>2</v>
      </c>
      <c r="M15" s="124" t="s">
        <v>217</v>
      </c>
      <c r="N15" s="125">
        <v>11</v>
      </c>
      <c r="O15" s="124" t="s">
        <v>250</v>
      </c>
      <c r="P15" s="125">
        <v>15</v>
      </c>
      <c r="Q15" s="124" t="s">
        <v>245</v>
      </c>
      <c r="R15" s="125">
        <v>5</v>
      </c>
      <c r="S15" s="124" t="s">
        <v>277</v>
      </c>
      <c r="T15" s="125">
        <v>10</v>
      </c>
      <c r="U15" s="124" t="s">
        <v>262</v>
      </c>
      <c r="V15" s="125">
        <v>16</v>
      </c>
      <c r="W15" s="124" t="s">
        <v>218</v>
      </c>
      <c r="X15" s="125">
        <v>14</v>
      </c>
      <c r="Y15" s="124" t="s">
        <v>210</v>
      </c>
      <c r="Z15" s="125">
        <v>1</v>
      </c>
      <c r="AA15" s="124" t="s">
        <v>211</v>
      </c>
      <c r="AB15" s="125">
        <v>4</v>
      </c>
      <c r="AC15" s="124" t="s">
        <v>249</v>
      </c>
      <c r="AD15" s="125">
        <v>6</v>
      </c>
      <c r="AE15" s="124" t="s">
        <v>246</v>
      </c>
      <c r="AF15" s="125">
        <v>13</v>
      </c>
      <c r="AG15" s="124" t="s">
        <v>247</v>
      </c>
      <c r="AH15" s="125">
        <v>8</v>
      </c>
      <c r="AI15" s="9">
        <f t="shared" si="2"/>
        <v>136</v>
      </c>
      <c r="AJ15" s="9">
        <f t="shared" si="0"/>
        <v>106</v>
      </c>
    </row>
    <row r="16" spans="1:36" x14ac:dyDescent="0.3">
      <c r="A16">
        <f t="shared" si="1"/>
        <v>8</v>
      </c>
      <c r="B16" s="104" t="s">
        <v>7</v>
      </c>
      <c r="C16" s="119" t="s">
        <v>214</v>
      </c>
      <c r="D16" s="123">
        <v>4</v>
      </c>
      <c r="E16" s="119" t="s">
        <v>276</v>
      </c>
      <c r="F16" s="123">
        <v>9</v>
      </c>
      <c r="G16" s="119" t="s">
        <v>278</v>
      </c>
      <c r="H16" s="123">
        <v>7</v>
      </c>
      <c r="I16" s="119" t="s">
        <v>206</v>
      </c>
      <c r="J16" s="123">
        <v>11</v>
      </c>
      <c r="K16" s="119" t="s">
        <v>213</v>
      </c>
      <c r="L16" s="123">
        <v>3</v>
      </c>
      <c r="M16" s="119" t="s">
        <v>217</v>
      </c>
      <c r="N16" s="123">
        <v>10</v>
      </c>
      <c r="O16" s="119" t="s">
        <v>250</v>
      </c>
      <c r="P16" s="123">
        <v>15</v>
      </c>
      <c r="Q16" s="119" t="s">
        <v>245</v>
      </c>
      <c r="R16" s="123">
        <v>6</v>
      </c>
      <c r="S16" s="119" t="s">
        <v>277</v>
      </c>
      <c r="T16" s="123">
        <v>14</v>
      </c>
      <c r="U16" s="119" t="s">
        <v>262</v>
      </c>
      <c r="V16" s="123">
        <v>16</v>
      </c>
      <c r="W16" s="119" t="s">
        <v>218</v>
      </c>
      <c r="X16" s="123">
        <v>13</v>
      </c>
      <c r="Y16" s="119" t="s">
        <v>208</v>
      </c>
      <c r="Z16" s="123">
        <v>2</v>
      </c>
      <c r="AA16" s="119" t="s">
        <v>211</v>
      </c>
      <c r="AB16" s="123">
        <v>5</v>
      </c>
      <c r="AC16" s="119" t="s">
        <v>249</v>
      </c>
      <c r="AD16" s="123">
        <v>8</v>
      </c>
      <c r="AE16" s="119" t="s">
        <v>246</v>
      </c>
      <c r="AF16" s="123">
        <v>12</v>
      </c>
      <c r="AG16" s="119" t="s">
        <v>216</v>
      </c>
      <c r="AH16" s="123">
        <v>1</v>
      </c>
      <c r="AI16" s="6">
        <f t="shared" si="2"/>
        <v>136</v>
      </c>
      <c r="AJ16" s="6">
        <f t="shared" si="0"/>
        <v>114</v>
      </c>
    </row>
    <row r="17" spans="1:36" x14ac:dyDescent="0.3">
      <c r="A17">
        <f t="shared" si="1"/>
        <v>17</v>
      </c>
      <c r="B17" s="89" t="s">
        <v>40</v>
      </c>
      <c r="C17" s="27" t="s">
        <v>260</v>
      </c>
      <c r="D17" s="28">
        <v>3</v>
      </c>
      <c r="E17" s="27" t="s">
        <v>276</v>
      </c>
      <c r="F17" s="28">
        <v>12</v>
      </c>
      <c r="G17" s="27" t="s">
        <v>243</v>
      </c>
      <c r="H17" s="28">
        <v>4</v>
      </c>
      <c r="I17" s="27" t="s">
        <v>206</v>
      </c>
      <c r="J17" s="28">
        <v>13</v>
      </c>
      <c r="K17" s="27" t="s">
        <v>209</v>
      </c>
      <c r="L17" s="28">
        <v>5</v>
      </c>
      <c r="M17" s="27" t="s">
        <v>217</v>
      </c>
      <c r="N17" s="28">
        <v>6</v>
      </c>
      <c r="O17" s="27" t="s">
        <v>250</v>
      </c>
      <c r="P17" s="28">
        <v>11</v>
      </c>
      <c r="Q17" s="27" t="s">
        <v>245</v>
      </c>
      <c r="R17" s="28">
        <v>10</v>
      </c>
      <c r="S17" s="27" t="s">
        <v>277</v>
      </c>
      <c r="T17" s="28">
        <v>16</v>
      </c>
      <c r="U17" s="27" t="s">
        <v>262</v>
      </c>
      <c r="V17" s="28">
        <v>15</v>
      </c>
      <c r="W17" s="27" t="s">
        <v>218</v>
      </c>
      <c r="X17" s="28">
        <v>9</v>
      </c>
      <c r="Y17" s="27" t="s">
        <v>210</v>
      </c>
      <c r="Z17" s="28">
        <v>2</v>
      </c>
      <c r="AA17" s="27" t="s">
        <v>211</v>
      </c>
      <c r="AB17" s="28">
        <v>8</v>
      </c>
      <c r="AC17" s="27" t="s">
        <v>249</v>
      </c>
      <c r="AD17" s="28">
        <v>7</v>
      </c>
      <c r="AE17" s="27" t="s">
        <v>246</v>
      </c>
      <c r="AF17" s="28">
        <v>14</v>
      </c>
      <c r="AG17" s="27" t="s">
        <v>216</v>
      </c>
      <c r="AH17" s="28">
        <v>1</v>
      </c>
      <c r="AI17" s="25">
        <f t="shared" si="2"/>
        <v>136</v>
      </c>
      <c r="AJ17" s="26">
        <f t="shared" si="0"/>
        <v>106</v>
      </c>
    </row>
    <row r="18" spans="1:36" x14ac:dyDescent="0.3">
      <c r="A18">
        <f t="shared" si="1"/>
        <v>8</v>
      </c>
      <c r="B18" s="104" t="s">
        <v>3</v>
      </c>
      <c r="C18" s="119" t="s">
        <v>214</v>
      </c>
      <c r="D18" s="126">
        <v>4</v>
      </c>
      <c r="E18" s="119" t="s">
        <v>276</v>
      </c>
      <c r="F18" s="126">
        <v>12</v>
      </c>
      <c r="G18" s="119" t="s">
        <v>278</v>
      </c>
      <c r="H18" s="126">
        <v>3</v>
      </c>
      <c r="I18" s="119" t="s">
        <v>206</v>
      </c>
      <c r="J18" s="126">
        <v>8</v>
      </c>
      <c r="K18" s="119" t="s">
        <v>209</v>
      </c>
      <c r="L18" s="126">
        <v>1</v>
      </c>
      <c r="M18" s="119" t="s">
        <v>217</v>
      </c>
      <c r="N18" s="126">
        <v>13</v>
      </c>
      <c r="O18" s="119" t="s">
        <v>250</v>
      </c>
      <c r="P18" s="126">
        <v>14</v>
      </c>
      <c r="Q18" s="119" t="s">
        <v>245</v>
      </c>
      <c r="R18" s="126">
        <v>10</v>
      </c>
      <c r="S18" s="119" t="s">
        <v>277</v>
      </c>
      <c r="T18" s="126">
        <v>9</v>
      </c>
      <c r="U18" s="119" t="s">
        <v>262</v>
      </c>
      <c r="V18" s="126">
        <v>16</v>
      </c>
      <c r="W18" s="119" t="s">
        <v>218</v>
      </c>
      <c r="X18" s="126">
        <v>15</v>
      </c>
      <c r="Y18" s="119" t="s">
        <v>208</v>
      </c>
      <c r="Z18" s="126">
        <v>2</v>
      </c>
      <c r="AA18" s="119" t="s">
        <v>211</v>
      </c>
      <c r="AB18" s="126">
        <v>7</v>
      </c>
      <c r="AC18" s="119" t="s">
        <v>249</v>
      </c>
      <c r="AD18" s="126">
        <v>5</v>
      </c>
      <c r="AE18" s="119" t="s">
        <v>246</v>
      </c>
      <c r="AF18" s="126">
        <v>11</v>
      </c>
      <c r="AG18" s="119" t="s">
        <v>216</v>
      </c>
      <c r="AH18" s="126">
        <v>6</v>
      </c>
      <c r="AI18" s="40">
        <f t="shared" si="2"/>
        <v>136</v>
      </c>
      <c r="AJ18" s="38">
        <f t="shared" si="0"/>
        <v>114</v>
      </c>
    </row>
    <row r="19" spans="1:36" x14ac:dyDescent="0.3">
      <c r="A19">
        <f t="shared" si="1"/>
        <v>2</v>
      </c>
      <c r="B19" s="89" t="s">
        <v>60</v>
      </c>
      <c r="C19" s="27" t="s">
        <v>260</v>
      </c>
      <c r="D19" s="28">
        <v>2</v>
      </c>
      <c r="E19" s="27" t="s">
        <v>276</v>
      </c>
      <c r="F19" s="28">
        <v>16</v>
      </c>
      <c r="G19" s="27" t="s">
        <v>278</v>
      </c>
      <c r="H19" s="28">
        <v>7</v>
      </c>
      <c r="I19" s="27" t="s">
        <v>206</v>
      </c>
      <c r="J19" s="28">
        <v>10</v>
      </c>
      <c r="K19" s="27" t="s">
        <v>209</v>
      </c>
      <c r="L19" s="28">
        <v>1</v>
      </c>
      <c r="M19" s="27" t="s">
        <v>217</v>
      </c>
      <c r="N19" s="28">
        <v>11</v>
      </c>
      <c r="O19" s="27" t="s">
        <v>250</v>
      </c>
      <c r="P19" s="28">
        <v>13</v>
      </c>
      <c r="Q19" s="27" t="s">
        <v>245</v>
      </c>
      <c r="R19" s="28">
        <v>6</v>
      </c>
      <c r="S19" s="27" t="s">
        <v>277</v>
      </c>
      <c r="T19" s="28">
        <v>9</v>
      </c>
      <c r="U19" s="27" t="s">
        <v>262</v>
      </c>
      <c r="V19" s="28">
        <v>12</v>
      </c>
      <c r="W19" s="27" t="s">
        <v>218</v>
      </c>
      <c r="X19" s="28">
        <v>8</v>
      </c>
      <c r="Y19" s="27" t="s">
        <v>210</v>
      </c>
      <c r="Z19" s="28">
        <v>4</v>
      </c>
      <c r="AA19" s="27" t="s">
        <v>275</v>
      </c>
      <c r="AB19" s="28">
        <v>5</v>
      </c>
      <c r="AC19" s="27" t="s">
        <v>249</v>
      </c>
      <c r="AD19" s="28">
        <v>14</v>
      </c>
      <c r="AE19" s="27" t="s">
        <v>246</v>
      </c>
      <c r="AF19" s="28">
        <v>15</v>
      </c>
      <c r="AG19" s="27" t="s">
        <v>216</v>
      </c>
      <c r="AH19" s="28">
        <v>3</v>
      </c>
      <c r="AI19" s="18">
        <f t="shared" si="2"/>
        <v>136</v>
      </c>
      <c r="AJ19" s="9">
        <f>SUM(C48,E48,G48,I48,K48,M48,O48,Q48,S48,U48,W48,Y48,AA48,AC48,AE48,AG48)</f>
        <v>120</v>
      </c>
    </row>
    <row r="20" spans="1:36" x14ac:dyDescent="0.3">
      <c r="A20">
        <f t="shared" si="1"/>
        <v>6</v>
      </c>
      <c r="B20" s="104" t="s">
        <v>61</v>
      </c>
      <c r="C20" s="119" t="s">
        <v>260</v>
      </c>
      <c r="D20" s="122">
        <v>3</v>
      </c>
      <c r="E20" s="119" t="s">
        <v>276</v>
      </c>
      <c r="F20" s="122">
        <v>10</v>
      </c>
      <c r="G20" s="119" t="s">
        <v>278</v>
      </c>
      <c r="H20" s="122">
        <v>7</v>
      </c>
      <c r="I20" s="119" t="s">
        <v>263</v>
      </c>
      <c r="J20" s="122">
        <v>4</v>
      </c>
      <c r="K20" s="119" t="s">
        <v>213</v>
      </c>
      <c r="L20" s="122">
        <v>5</v>
      </c>
      <c r="M20" s="119" t="s">
        <v>217</v>
      </c>
      <c r="N20" s="122">
        <v>14</v>
      </c>
      <c r="O20" s="119" t="s">
        <v>250</v>
      </c>
      <c r="P20" s="122">
        <v>15</v>
      </c>
      <c r="Q20" s="119" t="s">
        <v>245</v>
      </c>
      <c r="R20" s="122">
        <v>6</v>
      </c>
      <c r="S20" s="119" t="s">
        <v>277</v>
      </c>
      <c r="T20" s="122">
        <v>13</v>
      </c>
      <c r="U20" s="119" t="s">
        <v>262</v>
      </c>
      <c r="V20" s="122">
        <v>16</v>
      </c>
      <c r="W20" s="119" t="s">
        <v>261</v>
      </c>
      <c r="X20" s="122">
        <v>12</v>
      </c>
      <c r="Y20" s="119" t="s">
        <v>210</v>
      </c>
      <c r="Z20" s="122">
        <v>2</v>
      </c>
      <c r="AA20" s="119" t="s">
        <v>275</v>
      </c>
      <c r="AB20" s="122">
        <v>8</v>
      </c>
      <c r="AC20" s="119" t="s">
        <v>249</v>
      </c>
      <c r="AD20" s="122">
        <v>11</v>
      </c>
      <c r="AE20" s="119" t="s">
        <v>246</v>
      </c>
      <c r="AF20" s="122">
        <v>9</v>
      </c>
      <c r="AG20" s="119" t="s">
        <v>247</v>
      </c>
      <c r="AH20" s="122">
        <v>1</v>
      </c>
      <c r="AI20" s="40">
        <f t="shared" si="2"/>
        <v>136</v>
      </c>
      <c r="AJ20" s="53">
        <f>SUM(C49,E49,G49,I49,K49,M49,O49,Q49,S49,U49,W49,Y49,AA49,AC49,AE49,AG49)</f>
        <v>115</v>
      </c>
    </row>
    <row r="21" spans="1:36" x14ac:dyDescent="0.3">
      <c r="A21">
        <f>RANK(AJ21,$AJ$4:$AJ$25,0)</f>
        <v>10</v>
      </c>
      <c r="B21" s="103" t="s">
        <v>340</v>
      </c>
      <c r="C21" s="98" t="s">
        <v>369</v>
      </c>
      <c r="D21" s="99">
        <v>2</v>
      </c>
      <c r="E21" s="98" t="s">
        <v>276</v>
      </c>
      <c r="F21" s="99">
        <v>16</v>
      </c>
      <c r="G21" s="98" t="s">
        <v>278</v>
      </c>
      <c r="H21" s="99">
        <v>3</v>
      </c>
      <c r="I21" s="98" t="s">
        <v>206</v>
      </c>
      <c r="J21" s="99">
        <v>10</v>
      </c>
      <c r="K21" s="98" t="s">
        <v>209</v>
      </c>
      <c r="L21" s="99">
        <v>4</v>
      </c>
      <c r="M21" s="98" t="s">
        <v>217</v>
      </c>
      <c r="N21" s="99">
        <v>15</v>
      </c>
      <c r="O21" s="98" t="s">
        <v>250</v>
      </c>
      <c r="P21" s="99">
        <v>14</v>
      </c>
      <c r="Q21" s="98" t="s">
        <v>245</v>
      </c>
      <c r="R21" s="99">
        <v>13</v>
      </c>
      <c r="S21" s="98" t="s">
        <v>277</v>
      </c>
      <c r="T21" s="99">
        <v>12</v>
      </c>
      <c r="U21" s="98" t="s">
        <v>262</v>
      </c>
      <c r="V21" s="99">
        <v>11</v>
      </c>
      <c r="W21" s="98" t="s">
        <v>218</v>
      </c>
      <c r="X21" s="99">
        <v>9</v>
      </c>
      <c r="Y21" s="98" t="s">
        <v>210</v>
      </c>
      <c r="Z21" s="99">
        <v>6</v>
      </c>
      <c r="AA21" s="98" t="s">
        <v>275</v>
      </c>
      <c r="AB21" s="99">
        <v>7</v>
      </c>
      <c r="AC21" s="98" t="s">
        <v>249</v>
      </c>
      <c r="AD21" s="99">
        <v>5</v>
      </c>
      <c r="AE21" s="98" t="s">
        <v>246</v>
      </c>
      <c r="AF21" s="99">
        <v>8</v>
      </c>
      <c r="AG21" s="98" t="s">
        <v>247</v>
      </c>
      <c r="AH21" s="99">
        <v>1</v>
      </c>
      <c r="AI21" s="100">
        <f t="shared" si="2"/>
        <v>136</v>
      </c>
      <c r="AJ21" s="101">
        <f t="shared" ref="AJ21:AJ25" si="3">SUM(C50,E50,G50,I50,K50,M50,O50,Q50,S50,U50,W50,Y50,AA50,AC50,AE50,AG50)</f>
        <v>112</v>
      </c>
    </row>
    <row r="22" spans="1:36" x14ac:dyDescent="0.3">
      <c r="A22">
        <f t="shared" si="1"/>
        <v>12</v>
      </c>
      <c r="B22" s="104" t="s">
        <v>339</v>
      </c>
      <c r="C22" s="119" t="s">
        <v>214</v>
      </c>
      <c r="D22" s="117">
        <v>4</v>
      </c>
      <c r="E22" s="119" t="s">
        <v>276</v>
      </c>
      <c r="F22" s="117">
        <v>9</v>
      </c>
      <c r="G22" s="119" t="s">
        <v>243</v>
      </c>
      <c r="H22" s="117">
        <v>1</v>
      </c>
      <c r="I22" s="119" t="s">
        <v>206</v>
      </c>
      <c r="J22" s="117">
        <v>11</v>
      </c>
      <c r="K22" s="119" t="s">
        <v>209</v>
      </c>
      <c r="L22" s="117">
        <v>5</v>
      </c>
      <c r="M22" s="119" t="s">
        <v>217</v>
      </c>
      <c r="N22" s="117">
        <v>14</v>
      </c>
      <c r="O22" s="119" t="s">
        <v>250</v>
      </c>
      <c r="P22" s="117">
        <v>16</v>
      </c>
      <c r="Q22" s="119" t="s">
        <v>245</v>
      </c>
      <c r="R22" s="117">
        <v>8</v>
      </c>
      <c r="S22" s="119" t="s">
        <v>277</v>
      </c>
      <c r="T22" s="117">
        <v>15</v>
      </c>
      <c r="U22" s="119" t="s">
        <v>262</v>
      </c>
      <c r="V22" s="117">
        <v>13</v>
      </c>
      <c r="W22" s="119" t="s">
        <v>218</v>
      </c>
      <c r="X22" s="117">
        <v>12</v>
      </c>
      <c r="Y22" s="119" t="s">
        <v>208</v>
      </c>
      <c r="Z22" s="117">
        <v>2</v>
      </c>
      <c r="AA22" s="119" t="s">
        <v>211</v>
      </c>
      <c r="AB22" s="117">
        <v>3</v>
      </c>
      <c r="AC22" s="119" t="s">
        <v>249</v>
      </c>
      <c r="AD22" s="117">
        <v>6</v>
      </c>
      <c r="AE22" s="119" t="s">
        <v>246</v>
      </c>
      <c r="AF22" s="117">
        <v>10</v>
      </c>
      <c r="AG22" s="119" t="s">
        <v>216</v>
      </c>
      <c r="AH22" s="117">
        <v>7</v>
      </c>
      <c r="AI22" s="96">
        <f t="shared" si="2"/>
        <v>136</v>
      </c>
      <c r="AJ22" s="97">
        <f t="shared" si="3"/>
        <v>110</v>
      </c>
    </row>
    <row r="23" spans="1:36" x14ac:dyDescent="0.3">
      <c r="A23">
        <f t="shared" si="1"/>
        <v>22</v>
      </c>
      <c r="B23" s="89" t="s">
        <v>347</v>
      </c>
      <c r="C23" s="27" t="s">
        <v>260</v>
      </c>
      <c r="D23" s="99">
        <v>9</v>
      </c>
      <c r="E23" s="98" t="s">
        <v>276</v>
      </c>
      <c r="F23" s="99">
        <v>13</v>
      </c>
      <c r="G23" s="98" t="s">
        <v>243</v>
      </c>
      <c r="H23" s="99">
        <v>1</v>
      </c>
      <c r="I23" s="98" t="s">
        <v>263</v>
      </c>
      <c r="J23" s="99">
        <v>5</v>
      </c>
      <c r="K23" s="98" t="s">
        <v>209</v>
      </c>
      <c r="L23" s="99">
        <v>8</v>
      </c>
      <c r="M23" s="98" t="s">
        <v>217</v>
      </c>
      <c r="N23" s="99">
        <v>4</v>
      </c>
      <c r="O23" s="98" t="s">
        <v>250</v>
      </c>
      <c r="P23" s="99">
        <v>12</v>
      </c>
      <c r="Q23" s="98" t="s">
        <v>205</v>
      </c>
      <c r="R23" s="99">
        <v>14</v>
      </c>
      <c r="S23" s="98" t="s">
        <v>277</v>
      </c>
      <c r="T23" s="99">
        <v>3</v>
      </c>
      <c r="U23" s="98" t="s">
        <v>262</v>
      </c>
      <c r="V23" s="99">
        <v>7</v>
      </c>
      <c r="W23" s="98" t="s">
        <v>218</v>
      </c>
      <c r="X23" s="99">
        <v>6</v>
      </c>
      <c r="Y23" s="98" t="s">
        <v>208</v>
      </c>
      <c r="Z23" s="99">
        <v>2</v>
      </c>
      <c r="AA23" s="98" t="s">
        <v>275</v>
      </c>
      <c r="AB23" s="99">
        <v>16</v>
      </c>
      <c r="AC23" s="98" t="s">
        <v>249</v>
      </c>
      <c r="AD23" s="99">
        <v>11</v>
      </c>
      <c r="AE23" s="98" t="s">
        <v>246</v>
      </c>
      <c r="AF23" s="99">
        <v>15</v>
      </c>
      <c r="AG23" s="98" t="s">
        <v>247</v>
      </c>
      <c r="AH23" s="99">
        <v>10</v>
      </c>
      <c r="AI23" s="100">
        <f t="shared" si="2"/>
        <v>136</v>
      </c>
      <c r="AJ23" s="101">
        <f>SUM(C52,E52,G52,I52,K52,M52,O52,Q52,S52,U52,W52,Y52,AA52,AC52,AE52,AG52)</f>
        <v>85</v>
      </c>
    </row>
    <row r="24" spans="1:36" x14ac:dyDescent="0.3">
      <c r="A24">
        <f t="shared" si="1"/>
        <v>14</v>
      </c>
      <c r="B24" s="104" t="s">
        <v>345</v>
      </c>
      <c r="C24" s="108" t="s">
        <v>214</v>
      </c>
      <c r="D24" s="109">
        <v>3</v>
      </c>
      <c r="E24" s="108" t="s">
        <v>276</v>
      </c>
      <c r="F24" s="109">
        <v>10</v>
      </c>
      <c r="G24" s="108" t="s">
        <v>278</v>
      </c>
      <c r="H24" s="109">
        <v>6</v>
      </c>
      <c r="I24" s="108" t="s">
        <v>206</v>
      </c>
      <c r="J24" s="109">
        <v>8</v>
      </c>
      <c r="K24" s="108" t="s">
        <v>209</v>
      </c>
      <c r="L24" s="109">
        <v>4</v>
      </c>
      <c r="M24" s="108" t="s">
        <v>217</v>
      </c>
      <c r="N24" s="109">
        <v>12</v>
      </c>
      <c r="O24" s="108" t="s">
        <v>250</v>
      </c>
      <c r="P24" s="109">
        <v>16</v>
      </c>
      <c r="Q24" s="108" t="s">
        <v>245</v>
      </c>
      <c r="R24" s="109">
        <v>9</v>
      </c>
      <c r="S24" s="108" t="s">
        <v>277</v>
      </c>
      <c r="T24" s="109">
        <v>11</v>
      </c>
      <c r="U24" s="108" t="s">
        <v>262</v>
      </c>
      <c r="V24" s="109">
        <v>15</v>
      </c>
      <c r="W24" s="108" t="s">
        <v>218</v>
      </c>
      <c r="X24" s="109">
        <v>13</v>
      </c>
      <c r="Y24" s="108" t="s">
        <v>210</v>
      </c>
      <c r="Z24" s="109">
        <v>1</v>
      </c>
      <c r="AA24" s="108" t="s">
        <v>211</v>
      </c>
      <c r="AB24" s="109">
        <v>5</v>
      </c>
      <c r="AC24" s="108" t="s">
        <v>207</v>
      </c>
      <c r="AD24" s="109">
        <v>7</v>
      </c>
      <c r="AE24" s="108" t="s">
        <v>246</v>
      </c>
      <c r="AF24" s="109">
        <v>14</v>
      </c>
      <c r="AG24" s="108" t="s">
        <v>216</v>
      </c>
      <c r="AH24" s="109">
        <v>2</v>
      </c>
      <c r="AI24" s="110">
        <f t="shared" si="2"/>
        <v>136</v>
      </c>
      <c r="AJ24" s="111">
        <f t="shared" si="3"/>
        <v>109</v>
      </c>
    </row>
    <row r="25" spans="1:36" ht="14.95" thickBot="1" x14ac:dyDescent="0.35">
      <c r="A25">
        <f t="shared" si="1"/>
        <v>3</v>
      </c>
      <c r="B25" s="118" t="s">
        <v>346</v>
      </c>
      <c r="C25" s="27" t="s">
        <v>260</v>
      </c>
      <c r="D25" s="99">
        <v>3</v>
      </c>
      <c r="E25" s="98" t="s">
        <v>276</v>
      </c>
      <c r="F25" s="99">
        <v>10</v>
      </c>
      <c r="G25" s="98" t="s">
        <v>278</v>
      </c>
      <c r="H25" s="99">
        <v>6</v>
      </c>
      <c r="I25" s="98" t="s">
        <v>206</v>
      </c>
      <c r="J25" s="99">
        <v>7</v>
      </c>
      <c r="K25" s="98" t="s">
        <v>209</v>
      </c>
      <c r="L25" s="99">
        <v>2</v>
      </c>
      <c r="M25" s="98" t="s">
        <v>217</v>
      </c>
      <c r="N25" s="99">
        <v>11</v>
      </c>
      <c r="O25" s="98" t="s">
        <v>250</v>
      </c>
      <c r="P25" s="99">
        <v>16</v>
      </c>
      <c r="Q25" s="98" t="s">
        <v>245</v>
      </c>
      <c r="R25" s="99">
        <v>8</v>
      </c>
      <c r="S25" s="98" t="s">
        <v>277</v>
      </c>
      <c r="T25" s="99">
        <v>12</v>
      </c>
      <c r="U25" s="98" t="s">
        <v>262</v>
      </c>
      <c r="V25" s="99">
        <v>15</v>
      </c>
      <c r="W25" s="98" t="s">
        <v>218</v>
      </c>
      <c r="X25" s="99">
        <v>13</v>
      </c>
      <c r="Y25" s="98" t="s">
        <v>208</v>
      </c>
      <c r="Z25" s="99">
        <v>4</v>
      </c>
      <c r="AA25" s="98" t="s">
        <v>275</v>
      </c>
      <c r="AB25" s="99">
        <v>1</v>
      </c>
      <c r="AC25" s="98" t="s">
        <v>249</v>
      </c>
      <c r="AD25" s="99">
        <v>9</v>
      </c>
      <c r="AE25" s="98" t="s">
        <v>246</v>
      </c>
      <c r="AF25" s="99">
        <v>14</v>
      </c>
      <c r="AG25" s="98" t="s">
        <v>247</v>
      </c>
      <c r="AH25" s="99">
        <v>5</v>
      </c>
      <c r="AI25" s="112">
        <f t="shared" si="2"/>
        <v>136</v>
      </c>
      <c r="AJ25" s="113">
        <f t="shared" si="3"/>
        <v>117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B27" s="10"/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B28" s="10"/>
      <c r="F28" t="s">
        <v>17</v>
      </c>
    </row>
    <row r="29" spans="1:36" x14ac:dyDescent="0.3">
      <c r="B29" s="10"/>
    </row>
    <row r="30" spans="1:36" x14ac:dyDescent="0.3">
      <c r="B30" s="10"/>
    </row>
    <row r="31" spans="1:36" ht="14.95" thickBot="1" x14ac:dyDescent="0.35">
      <c r="B31" s="10"/>
    </row>
    <row r="32" spans="1:36" ht="14.95" thickBot="1" x14ac:dyDescent="0.35">
      <c r="B32" s="23" t="s">
        <v>0</v>
      </c>
      <c r="C32" s="193" t="str">
        <f>C3</f>
        <v>GB@CHI</v>
      </c>
      <c r="D32" s="193"/>
      <c r="E32" s="193" t="str">
        <f>E3</f>
        <v>KC@JAX</v>
      </c>
      <c r="F32" s="193"/>
      <c r="G32" s="193" t="str">
        <f>G3</f>
        <v>ATL@MIN</v>
      </c>
      <c r="H32" s="193"/>
      <c r="I32" s="193" t="str">
        <f>I3</f>
        <v>TEN@CLE</v>
      </c>
      <c r="J32" s="193"/>
      <c r="K32" s="193" t="str">
        <f>K3</f>
        <v>BUF@NYJ</v>
      </c>
      <c r="L32" s="193"/>
      <c r="M32" s="193" t="str">
        <f>M3</f>
        <v>BAL@MIA</v>
      </c>
      <c r="N32" s="193"/>
      <c r="O32" s="193" t="str">
        <f>O3</f>
        <v>WAS@PHI</v>
      </c>
      <c r="P32" s="193"/>
      <c r="Q32" s="193" t="str">
        <f>Q3</f>
        <v>LAR@CAR</v>
      </c>
      <c r="R32" s="193"/>
      <c r="S32" s="193" t="str">
        <f>S3</f>
        <v>IND@LAC</v>
      </c>
      <c r="T32" s="193"/>
      <c r="U32" s="193" t="str">
        <f>U3</f>
        <v>CIN@SEA</v>
      </c>
      <c r="V32" s="193"/>
      <c r="W32" s="193" t="str">
        <f>W3</f>
        <v>NYG@DAL</v>
      </c>
      <c r="X32" s="193"/>
      <c r="Y32" s="193" t="str">
        <f>Y3</f>
        <v>SF@TB</v>
      </c>
      <c r="Z32" s="193"/>
      <c r="AA32" s="193" t="str">
        <f>AA3</f>
        <v>DET@ARI</v>
      </c>
      <c r="AB32" s="193"/>
      <c r="AC32" s="193" t="str">
        <f>AC3</f>
        <v>PIT@NE</v>
      </c>
      <c r="AD32" s="193"/>
      <c r="AE32" s="193" t="str">
        <f>AE3</f>
        <v>HOU@NO</v>
      </c>
      <c r="AF32" s="193"/>
      <c r="AG32" s="193" t="str">
        <f>AG3</f>
        <v>DEN@OAK</v>
      </c>
      <c r="AH32" s="194"/>
      <c r="AI32" s="20"/>
    </row>
    <row r="33" spans="2:36" x14ac:dyDescent="0.3">
      <c r="B33" s="22" t="str">
        <f t="shared" ref="B33:B54" si="4">B4</f>
        <v>Tyson</v>
      </c>
      <c r="C33" s="195">
        <f>IF(C4="GB",D4,"-")</f>
        <v>1</v>
      </c>
      <c r="D33" s="195"/>
      <c r="E33" s="190">
        <f>IF(E4="kc",F4,"-")</f>
        <v>7</v>
      </c>
      <c r="F33" s="192"/>
      <c r="G33" s="190" t="str">
        <f>IF(G4="min",H4,"-")</f>
        <v>-</v>
      </c>
      <c r="H33" s="192"/>
      <c r="I33" s="190" t="str">
        <f>IF(I4="ten",J4,"-")</f>
        <v>-</v>
      </c>
      <c r="J33" s="192"/>
      <c r="K33" s="190" t="str">
        <f>IF(K4="buf",L4,"-")</f>
        <v>-</v>
      </c>
      <c r="L33" s="192"/>
      <c r="M33" s="190">
        <f>IF(M4="bal",N4,"-")</f>
        <v>13</v>
      </c>
      <c r="N33" s="192"/>
      <c r="O33" s="190">
        <f>IF(O4="phi",P4,"-")</f>
        <v>14</v>
      </c>
      <c r="P33" s="192"/>
      <c r="Q33" s="190" t="str">
        <f>IF(Q4="lar",R4,"-")</f>
        <v>-</v>
      </c>
      <c r="R33" s="192"/>
      <c r="S33" s="190">
        <f>IF(S4="lac",T4,"-")</f>
        <v>16</v>
      </c>
      <c r="T33" s="192"/>
      <c r="U33" s="190">
        <f>IF(U4="sea",V4,"-")</f>
        <v>15</v>
      </c>
      <c r="V33" s="192"/>
      <c r="W33" s="190">
        <f>IF(W4="dal",X4,"-")</f>
        <v>8</v>
      </c>
      <c r="X33" s="192"/>
      <c r="Y33" s="190" t="str">
        <f>IF(Y4="sf",Z4,"-")</f>
        <v>-</v>
      </c>
      <c r="Z33" s="192"/>
      <c r="AA33" s="190" t="str">
        <f>IF(AA4="",AB4,"-")</f>
        <v>-</v>
      </c>
      <c r="AB33" s="192"/>
      <c r="AC33" s="190">
        <f>IF(AC4="ne",AD4,"-")</f>
        <v>9</v>
      </c>
      <c r="AD33" s="192"/>
      <c r="AE33" s="190">
        <f>IF(AE4="no",AF4,"-")</f>
        <v>10</v>
      </c>
      <c r="AF33" s="192"/>
      <c r="AG33" s="190">
        <f>IF(AG4="oak",AH4,"-")</f>
        <v>11</v>
      </c>
      <c r="AH33" s="191"/>
      <c r="AI33" s="21">
        <f>COUNTIF(C33:AH33,"&gt;=1")</f>
        <v>10</v>
      </c>
      <c r="AJ33">
        <f>COUNTIF(C33:AH33,"&gt;0")</f>
        <v>10</v>
      </c>
    </row>
    <row r="34" spans="2:36" x14ac:dyDescent="0.3">
      <c r="B34" s="12" t="str">
        <f t="shared" si="4"/>
        <v>Ben</v>
      </c>
      <c r="C34" s="186" t="str">
        <f t="shared" ref="C34:C54" si="5">IF(C5="GB",D5,"-")</f>
        <v>-</v>
      </c>
      <c r="D34" s="187"/>
      <c r="E34" s="186">
        <f t="shared" ref="E34:E54" si="6">IF(E5="kc",F5,"-")</f>
        <v>5</v>
      </c>
      <c r="F34" s="187"/>
      <c r="G34" s="186">
        <f t="shared" ref="G34:G54" si="7">IF(G5="min",H5,"-")</f>
        <v>6</v>
      </c>
      <c r="H34" s="187"/>
      <c r="I34" s="186" t="str">
        <f t="shared" ref="I34:I54" si="8">IF(I5="ten",J5,"-")</f>
        <v>-</v>
      </c>
      <c r="J34" s="187"/>
      <c r="K34" s="186" t="str">
        <f t="shared" ref="K34:K54" si="9">IF(K5="buf",L5,"-")</f>
        <v>-</v>
      </c>
      <c r="L34" s="187"/>
      <c r="M34" s="186">
        <f t="shared" ref="M34:M54" si="10">IF(M5="bal",N5,"-")</f>
        <v>10</v>
      </c>
      <c r="N34" s="187"/>
      <c r="O34" s="186">
        <f t="shared" ref="O34:O54" si="11">IF(O5="phi",P5,"-")</f>
        <v>15</v>
      </c>
      <c r="P34" s="187"/>
      <c r="Q34" s="186">
        <f t="shared" ref="Q34:Q54" si="12">IF(Q5="lar",R5,"-")</f>
        <v>4</v>
      </c>
      <c r="R34" s="187"/>
      <c r="S34" s="186">
        <f t="shared" ref="S34:S54" si="13">IF(S5="lac",T5,"-")</f>
        <v>12</v>
      </c>
      <c r="T34" s="187"/>
      <c r="U34" s="186">
        <f t="shared" ref="U34:U54" si="14">IF(U5="sea",V5,"-")</f>
        <v>16</v>
      </c>
      <c r="V34" s="187"/>
      <c r="W34" s="186">
        <f t="shared" ref="W34:W54" si="15">IF(W5="dal",X5,"-")</f>
        <v>13</v>
      </c>
      <c r="X34" s="187"/>
      <c r="Y34" s="186" t="str">
        <f t="shared" ref="Y34:Y54" si="16">IF(Y5="sf",Z5,"-")</f>
        <v>-</v>
      </c>
      <c r="Z34" s="187"/>
      <c r="AA34" s="186" t="str">
        <f t="shared" ref="AA34:AA54" si="17">IF(AA5="",AB5,"-")</f>
        <v>-</v>
      </c>
      <c r="AB34" s="187"/>
      <c r="AC34" s="186">
        <f t="shared" ref="AC34:AC54" si="18">IF(AC5="ne",AD5,"-")</f>
        <v>9</v>
      </c>
      <c r="AD34" s="187"/>
      <c r="AE34" s="186">
        <f t="shared" ref="AE34:AE54" si="19">IF(AE5="no",AF5,"-")</f>
        <v>14</v>
      </c>
      <c r="AF34" s="187"/>
      <c r="AG34" s="186" t="str">
        <f t="shared" ref="AG34:AG54" si="20">IF(AG5="oak",AH5,"-")</f>
        <v>-</v>
      </c>
      <c r="AH34" s="188"/>
      <c r="AI34" s="21">
        <f t="shared" ref="AI34:AI48" si="21">COUNTIF(C34:AH34,"&gt;=1")</f>
        <v>10</v>
      </c>
      <c r="AJ34">
        <f t="shared" ref="AJ34:AJ54" si="22">COUNTIF(C34:AH34,"&gt;0")</f>
        <v>10</v>
      </c>
    </row>
    <row r="35" spans="2:36" x14ac:dyDescent="0.3">
      <c r="B35" s="11" t="str">
        <f t="shared" si="4"/>
        <v>Trevor</v>
      </c>
      <c r="C35" s="183">
        <f t="shared" si="5"/>
        <v>2</v>
      </c>
      <c r="D35" s="184"/>
      <c r="E35" s="183">
        <f t="shared" si="6"/>
        <v>10</v>
      </c>
      <c r="F35" s="184"/>
      <c r="G35" s="183">
        <f t="shared" si="7"/>
        <v>8</v>
      </c>
      <c r="H35" s="184"/>
      <c r="I35" s="183" t="str">
        <f t="shared" si="8"/>
        <v>-</v>
      </c>
      <c r="J35" s="184"/>
      <c r="K35" s="183" t="str">
        <f t="shared" si="9"/>
        <v>-</v>
      </c>
      <c r="L35" s="184"/>
      <c r="M35" s="183">
        <f t="shared" si="10"/>
        <v>13</v>
      </c>
      <c r="N35" s="184"/>
      <c r="O35" s="183">
        <f t="shared" si="11"/>
        <v>16</v>
      </c>
      <c r="P35" s="184"/>
      <c r="Q35" s="183" t="str">
        <f t="shared" si="12"/>
        <v>-</v>
      </c>
      <c r="R35" s="184"/>
      <c r="S35" s="183">
        <f t="shared" si="13"/>
        <v>9</v>
      </c>
      <c r="T35" s="184"/>
      <c r="U35" s="183">
        <f t="shared" si="14"/>
        <v>15</v>
      </c>
      <c r="V35" s="184"/>
      <c r="W35" s="183">
        <f t="shared" si="15"/>
        <v>11</v>
      </c>
      <c r="X35" s="184"/>
      <c r="Y35" s="183" t="str">
        <f t="shared" si="16"/>
        <v>-</v>
      </c>
      <c r="Z35" s="184"/>
      <c r="AA35" s="183" t="str">
        <f t="shared" si="17"/>
        <v>-</v>
      </c>
      <c r="AB35" s="184"/>
      <c r="AC35" s="183">
        <f t="shared" si="18"/>
        <v>12</v>
      </c>
      <c r="AD35" s="184"/>
      <c r="AE35" s="183" t="str">
        <f t="shared" si="19"/>
        <v>-</v>
      </c>
      <c r="AF35" s="184"/>
      <c r="AG35" s="183" t="str">
        <f t="shared" si="20"/>
        <v>-</v>
      </c>
      <c r="AH35" s="185"/>
      <c r="AI35" s="21">
        <f t="shared" si="21"/>
        <v>9</v>
      </c>
      <c r="AJ35">
        <f t="shared" si="22"/>
        <v>9</v>
      </c>
    </row>
    <row r="36" spans="2:36" x14ac:dyDescent="0.3">
      <c r="B36" s="12" t="str">
        <f t="shared" si="4"/>
        <v>Alex</v>
      </c>
      <c r="C36" s="186" t="str">
        <f t="shared" si="5"/>
        <v>-</v>
      </c>
      <c r="D36" s="187"/>
      <c r="E36" s="186">
        <f t="shared" si="6"/>
        <v>10</v>
      </c>
      <c r="F36" s="187"/>
      <c r="G36" s="186">
        <f t="shared" si="7"/>
        <v>7</v>
      </c>
      <c r="H36" s="187"/>
      <c r="I36" s="186" t="str">
        <f t="shared" si="8"/>
        <v>-</v>
      </c>
      <c r="J36" s="187"/>
      <c r="K36" s="186" t="str">
        <f t="shared" si="9"/>
        <v>-</v>
      </c>
      <c r="L36" s="187"/>
      <c r="M36" s="186">
        <f t="shared" si="10"/>
        <v>12</v>
      </c>
      <c r="N36" s="187"/>
      <c r="O36" s="186">
        <f t="shared" si="11"/>
        <v>16</v>
      </c>
      <c r="P36" s="187"/>
      <c r="Q36" s="186">
        <f t="shared" si="12"/>
        <v>5</v>
      </c>
      <c r="R36" s="187"/>
      <c r="S36" s="186">
        <f t="shared" si="13"/>
        <v>13</v>
      </c>
      <c r="T36" s="187"/>
      <c r="U36" s="186">
        <f t="shared" si="14"/>
        <v>15</v>
      </c>
      <c r="V36" s="187"/>
      <c r="W36" s="186">
        <f t="shared" si="15"/>
        <v>11</v>
      </c>
      <c r="X36" s="187"/>
      <c r="Y36" s="186">
        <f t="shared" si="16"/>
        <v>1</v>
      </c>
      <c r="Z36" s="187"/>
      <c r="AA36" s="186" t="str">
        <f t="shared" si="17"/>
        <v>-</v>
      </c>
      <c r="AB36" s="187"/>
      <c r="AC36" s="186">
        <f t="shared" si="18"/>
        <v>9</v>
      </c>
      <c r="AD36" s="187"/>
      <c r="AE36" s="186">
        <f t="shared" si="19"/>
        <v>14</v>
      </c>
      <c r="AF36" s="187"/>
      <c r="AG36" s="186">
        <f t="shared" si="20"/>
        <v>2</v>
      </c>
      <c r="AH36" s="188"/>
      <c r="AI36" s="21">
        <f t="shared" si="21"/>
        <v>12</v>
      </c>
      <c r="AJ36">
        <f t="shared" si="22"/>
        <v>12</v>
      </c>
    </row>
    <row r="37" spans="2:36" x14ac:dyDescent="0.3">
      <c r="B37" s="11" t="str">
        <f t="shared" si="4"/>
        <v>Katelyn</v>
      </c>
      <c r="C37" s="183" t="str">
        <f t="shared" si="5"/>
        <v>-</v>
      </c>
      <c r="D37" s="184"/>
      <c r="E37" s="183">
        <f t="shared" si="6"/>
        <v>8</v>
      </c>
      <c r="F37" s="184"/>
      <c r="G37" s="183">
        <f t="shared" si="7"/>
        <v>7</v>
      </c>
      <c r="H37" s="184"/>
      <c r="I37" s="183" t="str">
        <f t="shared" si="8"/>
        <v>-</v>
      </c>
      <c r="J37" s="184"/>
      <c r="K37" s="183" t="str">
        <f t="shared" si="9"/>
        <v>-</v>
      </c>
      <c r="L37" s="184"/>
      <c r="M37" s="183">
        <f t="shared" si="10"/>
        <v>12</v>
      </c>
      <c r="N37" s="184"/>
      <c r="O37" s="183">
        <f t="shared" si="11"/>
        <v>16</v>
      </c>
      <c r="P37" s="184"/>
      <c r="Q37" s="183">
        <f t="shared" si="12"/>
        <v>4</v>
      </c>
      <c r="R37" s="184"/>
      <c r="S37" s="183">
        <f t="shared" si="13"/>
        <v>11</v>
      </c>
      <c r="T37" s="184"/>
      <c r="U37" s="183">
        <f t="shared" si="14"/>
        <v>15</v>
      </c>
      <c r="V37" s="184"/>
      <c r="W37" s="183">
        <f t="shared" si="15"/>
        <v>13</v>
      </c>
      <c r="X37" s="184"/>
      <c r="Y37" s="183" t="str">
        <f t="shared" si="16"/>
        <v>-</v>
      </c>
      <c r="Z37" s="184"/>
      <c r="AA37" s="183" t="str">
        <f t="shared" si="17"/>
        <v>-</v>
      </c>
      <c r="AB37" s="184"/>
      <c r="AC37" s="183">
        <f t="shared" si="18"/>
        <v>9</v>
      </c>
      <c r="AD37" s="184"/>
      <c r="AE37" s="183">
        <f t="shared" si="19"/>
        <v>14</v>
      </c>
      <c r="AF37" s="184"/>
      <c r="AG37" s="183">
        <f t="shared" si="20"/>
        <v>1</v>
      </c>
      <c r="AH37" s="185"/>
      <c r="AI37" s="21">
        <f t="shared" si="21"/>
        <v>11</v>
      </c>
      <c r="AJ37">
        <f t="shared" si="22"/>
        <v>11</v>
      </c>
    </row>
    <row r="38" spans="2:36" x14ac:dyDescent="0.3">
      <c r="B38" s="12" t="str">
        <f t="shared" si="4"/>
        <v>Shelby</v>
      </c>
      <c r="C38" s="186">
        <f t="shared" si="5"/>
        <v>16</v>
      </c>
      <c r="D38" s="187"/>
      <c r="E38" s="186">
        <f t="shared" si="6"/>
        <v>10</v>
      </c>
      <c r="F38" s="187"/>
      <c r="G38" s="186">
        <f t="shared" si="7"/>
        <v>3</v>
      </c>
      <c r="H38" s="187"/>
      <c r="I38" s="186" t="str">
        <f t="shared" si="8"/>
        <v>-</v>
      </c>
      <c r="J38" s="187"/>
      <c r="K38" s="186" t="str">
        <f t="shared" si="9"/>
        <v>-</v>
      </c>
      <c r="L38" s="187"/>
      <c r="M38" s="186">
        <f t="shared" si="10"/>
        <v>6</v>
      </c>
      <c r="N38" s="187"/>
      <c r="O38" s="186">
        <f t="shared" si="11"/>
        <v>7</v>
      </c>
      <c r="P38" s="187"/>
      <c r="Q38" s="186">
        <f t="shared" si="12"/>
        <v>15</v>
      </c>
      <c r="R38" s="187"/>
      <c r="S38" s="186">
        <f t="shared" si="13"/>
        <v>14</v>
      </c>
      <c r="T38" s="187"/>
      <c r="U38" s="186" t="str">
        <f t="shared" si="14"/>
        <v>-</v>
      </c>
      <c r="V38" s="187"/>
      <c r="W38" s="186">
        <f t="shared" si="15"/>
        <v>13</v>
      </c>
      <c r="X38" s="187"/>
      <c r="Y38" s="186" t="str">
        <f t="shared" si="16"/>
        <v>-</v>
      </c>
      <c r="Z38" s="187"/>
      <c r="AA38" s="186" t="str">
        <f t="shared" si="17"/>
        <v>-</v>
      </c>
      <c r="AB38" s="187"/>
      <c r="AC38" s="186">
        <f t="shared" si="18"/>
        <v>11</v>
      </c>
      <c r="AD38" s="187"/>
      <c r="AE38" s="186">
        <f t="shared" si="19"/>
        <v>9</v>
      </c>
      <c r="AF38" s="187"/>
      <c r="AG38" s="186">
        <f t="shared" si="20"/>
        <v>12</v>
      </c>
      <c r="AH38" s="188"/>
      <c r="AI38" s="21">
        <f t="shared" si="21"/>
        <v>11</v>
      </c>
      <c r="AJ38">
        <f t="shared" si="22"/>
        <v>11</v>
      </c>
    </row>
    <row r="39" spans="2:36" x14ac:dyDescent="0.3">
      <c r="B39" s="11" t="str">
        <f t="shared" si="4"/>
        <v>Chris</v>
      </c>
      <c r="C39" s="183">
        <f t="shared" si="5"/>
        <v>10</v>
      </c>
      <c r="D39" s="184"/>
      <c r="E39" s="183">
        <f t="shared" si="6"/>
        <v>16</v>
      </c>
      <c r="F39" s="184"/>
      <c r="G39" s="183">
        <f t="shared" si="7"/>
        <v>12</v>
      </c>
      <c r="H39" s="184"/>
      <c r="I39" s="183">
        <f t="shared" si="8"/>
        <v>1</v>
      </c>
      <c r="J39" s="184"/>
      <c r="K39" s="183" t="str">
        <f t="shared" si="9"/>
        <v>-</v>
      </c>
      <c r="L39" s="184"/>
      <c r="M39" s="183">
        <f t="shared" si="10"/>
        <v>14</v>
      </c>
      <c r="N39" s="184"/>
      <c r="O39" s="183">
        <f t="shared" si="11"/>
        <v>15</v>
      </c>
      <c r="P39" s="184"/>
      <c r="Q39" s="183">
        <f t="shared" si="12"/>
        <v>5</v>
      </c>
      <c r="R39" s="184"/>
      <c r="S39" s="183">
        <f t="shared" si="13"/>
        <v>13</v>
      </c>
      <c r="T39" s="184"/>
      <c r="U39" s="183">
        <f t="shared" si="14"/>
        <v>11</v>
      </c>
      <c r="V39" s="184"/>
      <c r="W39" s="183">
        <f t="shared" si="15"/>
        <v>9</v>
      </c>
      <c r="X39" s="184"/>
      <c r="Y39" s="183">
        <f t="shared" si="16"/>
        <v>3</v>
      </c>
      <c r="Z39" s="184"/>
      <c r="AA39" s="183" t="str">
        <f t="shared" si="17"/>
        <v>-</v>
      </c>
      <c r="AB39" s="184"/>
      <c r="AC39" s="183">
        <f t="shared" si="18"/>
        <v>6</v>
      </c>
      <c r="AD39" s="184"/>
      <c r="AE39" s="183">
        <f t="shared" si="19"/>
        <v>8</v>
      </c>
      <c r="AF39" s="184"/>
      <c r="AG39" s="183">
        <f t="shared" si="20"/>
        <v>7</v>
      </c>
      <c r="AH39" s="185"/>
      <c r="AI39" s="21">
        <f t="shared" si="21"/>
        <v>14</v>
      </c>
      <c r="AJ39">
        <f t="shared" si="22"/>
        <v>14</v>
      </c>
    </row>
    <row r="40" spans="2:36" x14ac:dyDescent="0.3">
      <c r="B40" s="12" t="str">
        <f t="shared" si="4"/>
        <v>Jeremy</v>
      </c>
      <c r="C40" s="186">
        <f t="shared" si="5"/>
        <v>3</v>
      </c>
      <c r="D40" s="187"/>
      <c r="E40" s="186">
        <f t="shared" si="6"/>
        <v>14</v>
      </c>
      <c r="F40" s="187"/>
      <c r="G40" s="186">
        <f t="shared" si="7"/>
        <v>6</v>
      </c>
      <c r="H40" s="187"/>
      <c r="I40" s="186" t="str">
        <f t="shared" si="8"/>
        <v>-</v>
      </c>
      <c r="J40" s="187"/>
      <c r="K40" s="186" t="str">
        <f t="shared" si="9"/>
        <v>-</v>
      </c>
      <c r="L40" s="187"/>
      <c r="M40" s="186">
        <f t="shared" si="10"/>
        <v>10</v>
      </c>
      <c r="N40" s="187"/>
      <c r="O40" s="186">
        <f t="shared" si="11"/>
        <v>11</v>
      </c>
      <c r="P40" s="187"/>
      <c r="Q40" s="186">
        <f t="shared" si="12"/>
        <v>9</v>
      </c>
      <c r="R40" s="187"/>
      <c r="S40" s="186">
        <f t="shared" si="13"/>
        <v>12</v>
      </c>
      <c r="T40" s="187"/>
      <c r="U40" s="186">
        <f t="shared" si="14"/>
        <v>16</v>
      </c>
      <c r="V40" s="187"/>
      <c r="W40" s="186">
        <f t="shared" si="15"/>
        <v>13</v>
      </c>
      <c r="X40" s="187"/>
      <c r="Y40" s="186">
        <f t="shared" si="16"/>
        <v>4</v>
      </c>
      <c r="Z40" s="187"/>
      <c r="AA40" s="186" t="str">
        <f t="shared" si="17"/>
        <v>-</v>
      </c>
      <c r="AB40" s="187"/>
      <c r="AC40" s="186">
        <f t="shared" si="18"/>
        <v>2</v>
      </c>
      <c r="AD40" s="187"/>
      <c r="AE40" s="186">
        <f t="shared" si="19"/>
        <v>1</v>
      </c>
      <c r="AF40" s="187"/>
      <c r="AG40" s="186">
        <f t="shared" si="20"/>
        <v>7</v>
      </c>
      <c r="AH40" s="188"/>
      <c r="AI40" s="21">
        <f t="shared" si="21"/>
        <v>13</v>
      </c>
      <c r="AJ40">
        <f t="shared" si="22"/>
        <v>13</v>
      </c>
    </row>
    <row r="41" spans="2:36" x14ac:dyDescent="0.3">
      <c r="B41" s="11" t="str">
        <f t="shared" si="4"/>
        <v>Sam</v>
      </c>
      <c r="C41" s="183">
        <f t="shared" si="5"/>
        <v>5</v>
      </c>
      <c r="D41" s="184"/>
      <c r="E41" s="183">
        <f t="shared" si="6"/>
        <v>10</v>
      </c>
      <c r="F41" s="184"/>
      <c r="G41" s="183">
        <f t="shared" si="7"/>
        <v>6</v>
      </c>
      <c r="H41" s="184"/>
      <c r="I41" s="183" t="str">
        <f t="shared" si="8"/>
        <v>-</v>
      </c>
      <c r="J41" s="184"/>
      <c r="K41" s="183" t="str">
        <f t="shared" si="9"/>
        <v>-</v>
      </c>
      <c r="L41" s="184"/>
      <c r="M41" s="183">
        <f t="shared" si="10"/>
        <v>12</v>
      </c>
      <c r="N41" s="184"/>
      <c r="O41" s="183">
        <f t="shared" si="11"/>
        <v>16</v>
      </c>
      <c r="P41" s="184"/>
      <c r="Q41" s="183">
        <f t="shared" si="12"/>
        <v>2</v>
      </c>
      <c r="R41" s="184"/>
      <c r="S41" s="183">
        <f t="shared" si="13"/>
        <v>13</v>
      </c>
      <c r="T41" s="184"/>
      <c r="U41" s="183">
        <f t="shared" si="14"/>
        <v>15</v>
      </c>
      <c r="V41" s="184"/>
      <c r="W41" s="183">
        <f t="shared" si="15"/>
        <v>9</v>
      </c>
      <c r="X41" s="184"/>
      <c r="Y41" s="183" t="str">
        <f t="shared" si="16"/>
        <v>-</v>
      </c>
      <c r="Z41" s="184"/>
      <c r="AA41" s="183" t="str">
        <f t="shared" si="17"/>
        <v>-</v>
      </c>
      <c r="AB41" s="184"/>
      <c r="AC41" s="183">
        <f t="shared" si="18"/>
        <v>8</v>
      </c>
      <c r="AD41" s="184"/>
      <c r="AE41" s="183">
        <f t="shared" si="19"/>
        <v>14</v>
      </c>
      <c r="AF41" s="184"/>
      <c r="AG41" s="183">
        <f t="shared" si="20"/>
        <v>7</v>
      </c>
      <c r="AH41" s="185"/>
      <c r="AI41" s="21">
        <f t="shared" si="21"/>
        <v>12</v>
      </c>
      <c r="AJ41">
        <f t="shared" si="22"/>
        <v>12</v>
      </c>
    </row>
    <row r="42" spans="2:36" x14ac:dyDescent="0.3">
      <c r="B42" s="12" t="str">
        <f t="shared" si="4"/>
        <v>Cody</v>
      </c>
      <c r="C42" s="186">
        <f t="shared" si="5"/>
        <v>8</v>
      </c>
      <c r="D42" s="187"/>
      <c r="E42" s="186">
        <f t="shared" si="6"/>
        <v>10</v>
      </c>
      <c r="F42" s="187"/>
      <c r="G42" s="186">
        <f t="shared" si="7"/>
        <v>4</v>
      </c>
      <c r="H42" s="187"/>
      <c r="I42" s="186" t="str">
        <f t="shared" si="8"/>
        <v>-</v>
      </c>
      <c r="J42" s="187"/>
      <c r="K42" s="186" t="str">
        <f t="shared" si="9"/>
        <v>-</v>
      </c>
      <c r="L42" s="187"/>
      <c r="M42" s="186">
        <f t="shared" si="10"/>
        <v>9</v>
      </c>
      <c r="N42" s="187"/>
      <c r="O42" s="186">
        <f t="shared" si="11"/>
        <v>16</v>
      </c>
      <c r="P42" s="187"/>
      <c r="Q42" s="186">
        <f t="shared" si="12"/>
        <v>12</v>
      </c>
      <c r="R42" s="187"/>
      <c r="S42" s="186">
        <f t="shared" si="13"/>
        <v>7</v>
      </c>
      <c r="T42" s="187"/>
      <c r="U42" s="186">
        <f t="shared" si="14"/>
        <v>15</v>
      </c>
      <c r="V42" s="187"/>
      <c r="W42" s="186">
        <f t="shared" si="15"/>
        <v>13</v>
      </c>
      <c r="X42" s="187"/>
      <c r="Y42" s="186">
        <f t="shared" si="16"/>
        <v>3</v>
      </c>
      <c r="Z42" s="187"/>
      <c r="AA42" s="186" t="str">
        <f t="shared" si="17"/>
        <v>-</v>
      </c>
      <c r="AB42" s="187"/>
      <c r="AC42" s="186">
        <f t="shared" si="18"/>
        <v>1</v>
      </c>
      <c r="AD42" s="187"/>
      <c r="AE42" s="186">
        <f t="shared" si="19"/>
        <v>14</v>
      </c>
      <c r="AF42" s="187"/>
      <c r="AG42" s="186" t="str">
        <f t="shared" si="20"/>
        <v>-</v>
      </c>
      <c r="AH42" s="188"/>
      <c r="AI42" s="21">
        <f t="shared" si="21"/>
        <v>12</v>
      </c>
      <c r="AJ42">
        <f t="shared" si="22"/>
        <v>12</v>
      </c>
    </row>
    <row r="43" spans="2:36" x14ac:dyDescent="0.3">
      <c r="B43" s="11" t="str">
        <f t="shared" si="4"/>
        <v>Tom</v>
      </c>
      <c r="C43" s="183" t="str">
        <f t="shared" si="5"/>
        <v>-</v>
      </c>
      <c r="D43" s="184"/>
      <c r="E43" s="183">
        <f t="shared" si="6"/>
        <v>2</v>
      </c>
      <c r="F43" s="184"/>
      <c r="G43" s="183">
        <f t="shared" si="7"/>
        <v>11</v>
      </c>
      <c r="H43" s="184"/>
      <c r="I43" s="183" t="str">
        <f t="shared" si="8"/>
        <v>-</v>
      </c>
      <c r="J43" s="184"/>
      <c r="K43" s="183" t="str">
        <f t="shared" si="9"/>
        <v>-</v>
      </c>
      <c r="L43" s="184"/>
      <c r="M43" s="183">
        <f t="shared" si="10"/>
        <v>5</v>
      </c>
      <c r="N43" s="184"/>
      <c r="O43" s="183">
        <f t="shared" si="11"/>
        <v>16</v>
      </c>
      <c r="P43" s="184"/>
      <c r="Q43" s="183">
        <f t="shared" si="12"/>
        <v>6</v>
      </c>
      <c r="R43" s="184"/>
      <c r="S43" s="183">
        <f t="shared" si="13"/>
        <v>14</v>
      </c>
      <c r="T43" s="184"/>
      <c r="U43" s="183">
        <f t="shared" si="14"/>
        <v>15</v>
      </c>
      <c r="V43" s="184"/>
      <c r="W43" s="183">
        <f t="shared" si="15"/>
        <v>8</v>
      </c>
      <c r="X43" s="184"/>
      <c r="Y43" s="183" t="str">
        <f t="shared" si="16"/>
        <v>-</v>
      </c>
      <c r="Z43" s="184"/>
      <c r="AA43" s="183" t="str">
        <f t="shared" si="17"/>
        <v>-</v>
      </c>
      <c r="AB43" s="184"/>
      <c r="AC43" s="183">
        <f t="shared" si="18"/>
        <v>7</v>
      </c>
      <c r="AD43" s="184"/>
      <c r="AE43" s="183">
        <f t="shared" si="19"/>
        <v>13</v>
      </c>
      <c r="AF43" s="184"/>
      <c r="AG43" s="183">
        <f t="shared" si="20"/>
        <v>10</v>
      </c>
      <c r="AH43" s="185"/>
      <c r="AI43" s="21">
        <f t="shared" si="21"/>
        <v>11</v>
      </c>
      <c r="AJ43">
        <f t="shared" si="22"/>
        <v>11</v>
      </c>
    </row>
    <row r="44" spans="2:36" x14ac:dyDescent="0.3">
      <c r="B44" s="12" t="str">
        <f t="shared" si="4"/>
        <v>Austin</v>
      </c>
      <c r="C44" s="186" t="str">
        <f t="shared" si="5"/>
        <v>-</v>
      </c>
      <c r="D44" s="187"/>
      <c r="E44" s="186">
        <f t="shared" si="6"/>
        <v>12</v>
      </c>
      <c r="F44" s="187"/>
      <c r="G44" s="186">
        <f t="shared" si="7"/>
        <v>3</v>
      </c>
      <c r="H44" s="187"/>
      <c r="I44" s="186" t="str">
        <f t="shared" si="8"/>
        <v>-</v>
      </c>
      <c r="J44" s="187"/>
      <c r="K44" s="186" t="str">
        <f t="shared" si="9"/>
        <v>-</v>
      </c>
      <c r="L44" s="187"/>
      <c r="M44" s="186">
        <f t="shared" si="10"/>
        <v>11</v>
      </c>
      <c r="N44" s="187"/>
      <c r="O44" s="186">
        <f t="shared" si="11"/>
        <v>15</v>
      </c>
      <c r="P44" s="187"/>
      <c r="Q44" s="186">
        <f t="shared" si="12"/>
        <v>5</v>
      </c>
      <c r="R44" s="187"/>
      <c r="S44" s="186">
        <f t="shared" si="13"/>
        <v>10</v>
      </c>
      <c r="T44" s="187"/>
      <c r="U44" s="186">
        <f t="shared" si="14"/>
        <v>16</v>
      </c>
      <c r="V44" s="187"/>
      <c r="W44" s="186">
        <f t="shared" si="15"/>
        <v>14</v>
      </c>
      <c r="X44" s="187"/>
      <c r="Y44" s="186">
        <f t="shared" si="16"/>
        <v>1</v>
      </c>
      <c r="Z44" s="187"/>
      <c r="AA44" s="186" t="str">
        <f t="shared" si="17"/>
        <v>-</v>
      </c>
      <c r="AB44" s="187"/>
      <c r="AC44" s="186">
        <f t="shared" si="18"/>
        <v>6</v>
      </c>
      <c r="AD44" s="187"/>
      <c r="AE44" s="186">
        <f t="shared" si="19"/>
        <v>13</v>
      </c>
      <c r="AF44" s="187"/>
      <c r="AG44" s="186" t="str">
        <f t="shared" si="20"/>
        <v>-</v>
      </c>
      <c r="AH44" s="188"/>
      <c r="AI44" s="21">
        <f t="shared" si="21"/>
        <v>11</v>
      </c>
      <c r="AJ44">
        <f t="shared" si="22"/>
        <v>11</v>
      </c>
    </row>
    <row r="45" spans="2:36" x14ac:dyDescent="0.3">
      <c r="B45" s="11" t="str">
        <f t="shared" si="4"/>
        <v>Cecil</v>
      </c>
      <c r="C45" s="183" t="str">
        <f t="shared" si="5"/>
        <v>-</v>
      </c>
      <c r="D45" s="184"/>
      <c r="E45" s="183">
        <f t="shared" si="6"/>
        <v>9</v>
      </c>
      <c r="F45" s="184"/>
      <c r="G45" s="183">
        <f t="shared" si="7"/>
        <v>7</v>
      </c>
      <c r="H45" s="184"/>
      <c r="I45" s="183" t="str">
        <f t="shared" si="8"/>
        <v>-</v>
      </c>
      <c r="J45" s="184"/>
      <c r="K45" s="183">
        <f t="shared" si="9"/>
        <v>3</v>
      </c>
      <c r="L45" s="184"/>
      <c r="M45" s="183">
        <f t="shared" si="10"/>
        <v>10</v>
      </c>
      <c r="N45" s="184"/>
      <c r="O45" s="183">
        <f t="shared" si="11"/>
        <v>15</v>
      </c>
      <c r="P45" s="184"/>
      <c r="Q45" s="183">
        <f t="shared" si="12"/>
        <v>6</v>
      </c>
      <c r="R45" s="184"/>
      <c r="S45" s="183">
        <f t="shared" si="13"/>
        <v>14</v>
      </c>
      <c r="T45" s="184"/>
      <c r="U45" s="183">
        <f t="shared" si="14"/>
        <v>16</v>
      </c>
      <c r="V45" s="184"/>
      <c r="W45" s="183">
        <f t="shared" si="15"/>
        <v>13</v>
      </c>
      <c r="X45" s="184"/>
      <c r="Y45" s="183" t="str">
        <f t="shared" si="16"/>
        <v>-</v>
      </c>
      <c r="Z45" s="184"/>
      <c r="AA45" s="183" t="str">
        <f t="shared" si="17"/>
        <v>-</v>
      </c>
      <c r="AB45" s="184"/>
      <c r="AC45" s="183">
        <f t="shared" si="18"/>
        <v>8</v>
      </c>
      <c r="AD45" s="184"/>
      <c r="AE45" s="183">
        <f t="shared" si="19"/>
        <v>12</v>
      </c>
      <c r="AF45" s="184"/>
      <c r="AG45" s="183">
        <f t="shared" si="20"/>
        <v>1</v>
      </c>
      <c r="AH45" s="185"/>
      <c r="AI45" s="21">
        <f t="shared" si="21"/>
        <v>12</v>
      </c>
      <c r="AJ45">
        <f t="shared" si="22"/>
        <v>12</v>
      </c>
    </row>
    <row r="46" spans="2:36" x14ac:dyDescent="0.3">
      <c r="B46" s="12" t="str">
        <f t="shared" si="4"/>
        <v>Thadd</v>
      </c>
      <c r="C46" s="186">
        <f t="shared" si="5"/>
        <v>3</v>
      </c>
      <c r="D46" s="187"/>
      <c r="E46" s="186">
        <f t="shared" si="6"/>
        <v>12</v>
      </c>
      <c r="F46" s="187"/>
      <c r="G46" s="186" t="str">
        <f t="shared" si="7"/>
        <v>-</v>
      </c>
      <c r="H46" s="187"/>
      <c r="I46" s="186" t="str">
        <f t="shared" si="8"/>
        <v>-</v>
      </c>
      <c r="J46" s="187"/>
      <c r="K46" s="186" t="str">
        <f t="shared" si="9"/>
        <v>-</v>
      </c>
      <c r="L46" s="187"/>
      <c r="M46" s="186">
        <f t="shared" si="10"/>
        <v>6</v>
      </c>
      <c r="N46" s="187"/>
      <c r="O46" s="186">
        <f t="shared" si="11"/>
        <v>11</v>
      </c>
      <c r="P46" s="187"/>
      <c r="Q46" s="186">
        <f t="shared" si="12"/>
        <v>10</v>
      </c>
      <c r="R46" s="187"/>
      <c r="S46" s="186">
        <f t="shared" si="13"/>
        <v>16</v>
      </c>
      <c r="T46" s="187"/>
      <c r="U46" s="186">
        <f t="shared" si="14"/>
        <v>15</v>
      </c>
      <c r="V46" s="187"/>
      <c r="W46" s="186">
        <f t="shared" si="15"/>
        <v>9</v>
      </c>
      <c r="X46" s="187"/>
      <c r="Y46" s="186">
        <f t="shared" si="16"/>
        <v>2</v>
      </c>
      <c r="Z46" s="187"/>
      <c r="AA46" s="186" t="str">
        <f t="shared" si="17"/>
        <v>-</v>
      </c>
      <c r="AB46" s="187"/>
      <c r="AC46" s="186">
        <f t="shared" si="18"/>
        <v>7</v>
      </c>
      <c r="AD46" s="187"/>
      <c r="AE46" s="186">
        <f t="shared" si="19"/>
        <v>14</v>
      </c>
      <c r="AF46" s="187"/>
      <c r="AG46" s="186">
        <f t="shared" si="20"/>
        <v>1</v>
      </c>
      <c r="AH46" s="188"/>
      <c r="AI46" s="21">
        <f t="shared" si="21"/>
        <v>12</v>
      </c>
      <c r="AJ46">
        <f t="shared" si="22"/>
        <v>12</v>
      </c>
    </row>
    <row r="47" spans="2:36" x14ac:dyDescent="0.3">
      <c r="B47" s="11" t="str">
        <f t="shared" si="4"/>
        <v>Walker</v>
      </c>
      <c r="C47" s="183" t="str">
        <f t="shared" si="5"/>
        <v>-</v>
      </c>
      <c r="D47" s="184"/>
      <c r="E47" s="183">
        <f t="shared" si="6"/>
        <v>12</v>
      </c>
      <c r="F47" s="184"/>
      <c r="G47" s="183">
        <f t="shared" si="7"/>
        <v>3</v>
      </c>
      <c r="H47" s="184"/>
      <c r="I47" s="183" t="str">
        <f t="shared" si="8"/>
        <v>-</v>
      </c>
      <c r="J47" s="184"/>
      <c r="K47" s="183" t="str">
        <f t="shared" si="9"/>
        <v>-</v>
      </c>
      <c r="L47" s="184"/>
      <c r="M47" s="183">
        <f t="shared" si="10"/>
        <v>13</v>
      </c>
      <c r="N47" s="184"/>
      <c r="O47" s="183">
        <f t="shared" si="11"/>
        <v>14</v>
      </c>
      <c r="P47" s="184"/>
      <c r="Q47" s="183">
        <f t="shared" si="12"/>
        <v>10</v>
      </c>
      <c r="R47" s="184"/>
      <c r="S47" s="183">
        <f t="shared" si="13"/>
        <v>9</v>
      </c>
      <c r="T47" s="184"/>
      <c r="U47" s="183">
        <f t="shared" si="14"/>
        <v>16</v>
      </c>
      <c r="V47" s="184"/>
      <c r="W47" s="183">
        <f t="shared" si="15"/>
        <v>15</v>
      </c>
      <c r="X47" s="184"/>
      <c r="Y47" s="183" t="str">
        <f t="shared" si="16"/>
        <v>-</v>
      </c>
      <c r="Z47" s="184"/>
      <c r="AA47" s="183" t="str">
        <f t="shared" si="17"/>
        <v>-</v>
      </c>
      <c r="AB47" s="184"/>
      <c r="AC47" s="183">
        <f t="shared" si="18"/>
        <v>5</v>
      </c>
      <c r="AD47" s="184"/>
      <c r="AE47" s="183">
        <f t="shared" si="19"/>
        <v>11</v>
      </c>
      <c r="AF47" s="184"/>
      <c r="AG47" s="183">
        <f t="shared" si="20"/>
        <v>6</v>
      </c>
      <c r="AH47" s="185"/>
      <c r="AI47" s="21">
        <f t="shared" si="21"/>
        <v>11</v>
      </c>
      <c r="AJ47">
        <f t="shared" si="22"/>
        <v>11</v>
      </c>
    </row>
    <row r="48" spans="2:36" x14ac:dyDescent="0.3">
      <c r="B48" s="37" t="str">
        <f t="shared" si="4"/>
        <v>A. Little</v>
      </c>
      <c r="C48" s="186">
        <f t="shared" si="5"/>
        <v>2</v>
      </c>
      <c r="D48" s="187"/>
      <c r="E48" s="186">
        <f t="shared" si="6"/>
        <v>16</v>
      </c>
      <c r="F48" s="187"/>
      <c r="G48" s="186">
        <f t="shared" si="7"/>
        <v>7</v>
      </c>
      <c r="H48" s="187"/>
      <c r="I48" s="186" t="str">
        <f t="shared" si="8"/>
        <v>-</v>
      </c>
      <c r="J48" s="187"/>
      <c r="K48" s="186" t="str">
        <f t="shared" si="9"/>
        <v>-</v>
      </c>
      <c r="L48" s="187"/>
      <c r="M48" s="186">
        <f t="shared" si="10"/>
        <v>11</v>
      </c>
      <c r="N48" s="187"/>
      <c r="O48" s="186">
        <f t="shared" si="11"/>
        <v>13</v>
      </c>
      <c r="P48" s="187"/>
      <c r="Q48" s="186">
        <f t="shared" si="12"/>
        <v>6</v>
      </c>
      <c r="R48" s="187"/>
      <c r="S48" s="186">
        <f t="shared" si="13"/>
        <v>9</v>
      </c>
      <c r="T48" s="187"/>
      <c r="U48" s="186">
        <f t="shared" si="14"/>
        <v>12</v>
      </c>
      <c r="V48" s="187"/>
      <c r="W48" s="186">
        <f t="shared" si="15"/>
        <v>8</v>
      </c>
      <c r="X48" s="187"/>
      <c r="Y48" s="186">
        <f t="shared" si="16"/>
        <v>4</v>
      </c>
      <c r="Z48" s="187"/>
      <c r="AA48" s="186" t="str">
        <f t="shared" si="17"/>
        <v>-</v>
      </c>
      <c r="AB48" s="187"/>
      <c r="AC48" s="186">
        <f t="shared" si="18"/>
        <v>14</v>
      </c>
      <c r="AD48" s="187"/>
      <c r="AE48" s="186">
        <f t="shared" si="19"/>
        <v>15</v>
      </c>
      <c r="AF48" s="187"/>
      <c r="AG48" s="186">
        <f t="shared" si="20"/>
        <v>3</v>
      </c>
      <c r="AH48" s="188"/>
      <c r="AI48" s="21">
        <f t="shared" si="21"/>
        <v>13</v>
      </c>
      <c r="AJ48">
        <f t="shared" si="22"/>
        <v>13</v>
      </c>
    </row>
    <row r="49" spans="2:36" x14ac:dyDescent="0.3">
      <c r="B49" s="11" t="str">
        <f t="shared" si="4"/>
        <v>Carly</v>
      </c>
      <c r="C49" s="183">
        <f t="shared" si="5"/>
        <v>3</v>
      </c>
      <c r="D49" s="184"/>
      <c r="E49" s="183">
        <f t="shared" si="6"/>
        <v>10</v>
      </c>
      <c r="F49" s="184"/>
      <c r="G49" s="183">
        <f t="shared" si="7"/>
        <v>7</v>
      </c>
      <c r="H49" s="184"/>
      <c r="I49" s="183">
        <f t="shared" si="8"/>
        <v>4</v>
      </c>
      <c r="J49" s="184"/>
      <c r="K49" s="183">
        <f t="shared" si="9"/>
        <v>5</v>
      </c>
      <c r="L49" s="184"/>
      <c r="M49" s="183">
        <f t="shared" si="10"/>
        <v>14</v>
      </c>
      <c r="N49" s="184"/>
      <c r="O49" s="183">
        <f t="shared" si="11"/>
        <v>15</v>
      </c>
      <c r="P49" s="184"/>
      <c r="Q49" s="183">
        <f t="shared" si="12"/>
        <v>6</v>
      </c>
      <c r="R49" s="184"/>
      <c r="S49" s="183">
        <f t="shared" si="13"/>
        <v>13</v>
      </c>
      <c r="T49" s="184"/>
      <c r="U49" s="183">
        <f t="shared" si="14"/>
        <v>16</v>
      </c>
      <c r="V49" s="184"/>
      <c r="W49" s="183" t="str">
        <f t="shared" si="15"/>
        <v>-</v>
      </c>
      <c r="X49" s="184"/>
      <c r="Y49" s="183">
        <f t="shared" si="16"/>
        <v>2</v>
      </c>
      <c r="Z49" s="184"/>
      <c r="AA49" s="183" t="str">
        <f t="shared" si="17"/>
        <v>-</v>
      </c>
      <c r="AB49" s="184"/>
      <c r="AC49" s="183">
        <f t="shared" si="18"/>
        <v>11</v>
      </c>
      <c r="AD49" s="184"/>
      <c r="AE49" s="183">
        <f t="shared" si="19"/>
        <v>9</v>
      </c>
      <c r="AF49" s="184"/>
      <c r="AG49" s="183" t="str">
        <f t="shared" si="20"/>
        <v>-</v>
      </c>
      <c r="AH49" s="185"/>
      <c r="AI49" s="21"/>
      <c r="AJ49">
        <f t="shared" si="22"/>
        <v>13</v>
      </c>
    </row>
    <row r="50" spans="2:36" x14ac:dyDescent="0.3">
      <c r="B50" s="107" t="str">
        <f t="shared" si="4"/>
        <v>Bobbo</v>
      </c>
      <c r="C50" s="180" t="str">
        <f t="shared" si="5"/>
        <v>-</v>
      </c>
      <c r="D50" s="181"/>
      <c r="E50" s="180">
        <f t="shared" si="6"/>
        <v>16</v>
      </c>
      <c r="F50" s="181"/>
      <c r="G50" s="180">
        <f t="shared" si="7"/>
        <v>3</v>
      </c>
      <c r="H50" s="181"/>
      <c r="I50" s="180" t="str">
        <f t="shared" si="8"/>
        <v>-</v>
      </c>
      <c r="J50" s="181"/>
      <c r="K50" s="180" t="str">
        <f t="shared" si="9"/>
        <v>-</v>
      </c>
      <c r="L50" s="181"/>
      <c r="M50" s="180">
        <f t="shared" si="10"/>
        <v>15</v>
      </c>
      <c r="N50" s="181"/>
      <c r="O50" s="180">
        <f t="shared" si="11"/>
        <v>14</v>
      </c>
      <c r="P50" s="181"/>
      <c r="Q50" s="180">
        <f t="shared" si="12"/>
        <v>13</v>
      </c>
      <c r="R50" s="181"/>
      <c r="S50" s="180">
        <f t="shared" si="13"/>
        <v>12</v>
      </c>
      <c r="T50" s="181"/>
      <c r="U50" s="180">
        <f t="shared" si="14"/>
        <v>11</v>
      </c>
      <c r="V50" s="181"/>
      <c r="W50" s="180">
        <f t="shared" si="15"/>
        <v>9</v>
      </c>
      <c r="X50" s="181"/>
      <c r="Y50" s="180">
        <f t="shared" si="16"/>
        <v>6</v>
      </c>
      <c r="Z50" s="181"/>
      <c r="AA50" s="180" t="str">
        <f t="shared" si="17"/>
        <v>-</v>
      </c>
      <c r="AB50" s="181"/>
      <c r="AC50" s="180">
        <f t="shared" si="18"/>
        <v>5</v>
      </c>
      <c r="AD50" s="181"/>
      <c r="AE50" s="180">
        <f t="shared" si="19"/>
        <v>8</v>
      </c>
      <c r="AF50" s="181"/>
      <c r="AG50" s="180" t="str">
        <f t="shared" si="20"/>
        <v>-</v>
      </c>
      <c r="AH50" s="182"/>
      <c r="AI50" s="21"/>
      <c r="AJ50">
        <f t="shared" si="22"/>
        <v>11</v>
      </c>
    </row>
    <row r="51" spans="2:36" x14ac:dyDescent="0.3">
      <c r="B51" s="102" t="str">
        <f t="shared" si="4"/>
        <v>Trent</v>
      </c>
      <c r="C51" s="183" t="str">
        <f t="shared" si="5"/>
        <v>-</v>
      </c>
      <c r="D51" s="184"/>
      <c r="E51" s="183">
        <f t="shared" si="6"/>
        <v>9</v>
      </c>
      <c r="F51" s="184"/>
      <c r="G51" s="183" t="str">
        <f t="shared" si="7"/>
        <v>-</v>
      </c>
      <c r="H51" s="184"/>
      <c r="I51" s="183" t="str">
        <f t="shared" si="8"/>
        <v>-</v>
      </c>
      <c r="J51" s="184"/>
      <c r="K51" s="183" t="str">
        <f t="shared" si="9"/>
        <v>-</v>
      </c>
      <c r="L51" s="184"/>
      <c r="M51" s="183">
        <f t="shared" si="10"/>
        <v>14</v>
      </c>
      <c r="N51" s="184"/>
      <c r="O51" s="183">
        <f t="shared" si="11"/>
        <v>16</v>
      </c>
      <c r="P51" s="184"/>
      <c r="Q51" s="183">
        <f t="shared" si="12"/>
        <v>8</v>
      </c>
      <c r="R51" s="184"/>
      <c r="S51" s="183">
        <f t="shared" si="13"/>
        <v>15</v>
      </c>
      <c r="T51" s="184"/>
      <c r="U51" s="183">
        <f t="shared" si="14"/>
        <v>13</v>
      </c>
      <c r="V51" s="184"/>
      <c r="W51" s="183">
        <f t="shared" si="15"/>
        <v>12</v>
      </c>
      <c r="X51" s="184"/>
      <c r="Y51" s="183" t="str">
        <f t="shared" si="16"/>
        <v>-</v>
      </c>
      <c r="Z51" s="184"/>
      <c r="AA51" s="183" t="str">
        <f t="shared" si="17"/>
        <v>-</v>
      </c>
      <c r="AB51" s="184"/>
      <c r="AC51" s="183">
        <f t="shared" si="18"/>
        <v>6</v>
      </c>
      <c r="AD51" s="184"/>
      <c r="AE51" s="183">
        <f t="shared" si="19"/>
        <v>10</v>
      </c>
      <c r="AF51" s="184"/>
      <c r="AG51" s="183">
        <f t="shared" si="20"/>
        <v>7</v>
      </c>
      <c r="AH51" s="185"/>
      <c r="AI51" s="21"/>
      <c r="AJ51">
        <f t="shared" si="22"/>
        <v>10</v>
      </c>
    </row>
    <row r="52" spans="2:36" x14ac:dyDescent="0.3">
      <c r="B52" s="107" t="str">
        <f t="shared" si="4"/>
        <v>Mitch</v>
      </c>
      <c r="C52" s="180">
        <f t="shared" si="5"/>
        <v>9</v>
      </c>
      <c r="D52" s="181"/>
      <c r="E52" s="180">
        <f t="shared" si="6"/>
        <v>13</v>
      </c>
      <c r="F52" s="181"/>
      <c r="G52" s="180" t="str">
        <f t="shared" si="7"/>
        <v>-</v>
      </c>
      <c r="H52" s="181"/>
      <c r="I52" s="180">
        <f t="shared" si="8"/>
        <v>5</v>
      </c>
      <c r="J52" s="181"/>
      <c r="K52" s="180" t="str">
        <f t="shared" si="9"/>
        <v>-</v>
      </c>
      <c r="L52" s="181"/>
      <c r="M52" s="180">
        <f t="shared" si="10"/>
        <v>4</v>
      </c>
      <c r="N52" s="181"/>
      <c r="O52" s="180">
        <f t="shared" si="11"/>
        <v>12</v>
      </c>
      <c r="P52" s="181"/>
      <c r="Q52" s="180" t="str">
        <f t="shared" si="12"/>
        <v>-</v>
      </c>
      <c r="R52" s="181"/>
      <c r="S52" s="180">
        <f t="shared" si="13"/>
        <v>3</v>
      </c>
      <c r="T52" s="181"/>
      <c r="U52" s="180">
        <f t="shared" si="14"/>
        <v>7</v>
      </c>
      <c r="V52" s="181"/>
      <c r="W52" s="180">
        <f t="shared" si="15"/>
        <v>6</v>
      </c>
      <c r="X52" s="181"/>
      <c r="Y52" s="180" t="str">
        <f t="shared" si="16"/>
        <v>-</v>
      </c>
      <c r="Z52" s="181"/>
      <c r="AA52" s="180" t="str">
        <f t="shared" si="17"/>
        <v>-</v>
      </c>
      <c r="AB52" s="181"/>
      <c r="AC52" s="180">
        <f t="shared" si="18"/>
        <v>11</v>
      </c>
      <c r="AD52" s="181"/>
      <c r="AE52" s="180">
        <f t="shared" si="19"/>
        <v>15</v>
      </c>
      <c r="AF52" s="181"/>
      <c r="AG52" s="180" t="str">
        <f t="shared" si="20"/>
        <v>-</v>
      </c>
      <c r="AH52" s="182"/>
      <c r="AI52" s="21"/>
      <c r="AJ52">
        <f t="shared" si="22"/>
        <v>10</v>
      </c>
    </row>
    <row r="53" spans="2:36" x14ac:dyDescent="0.3">
      <c r="B53" s="114" t="str">
        <f t="shared" si="4"/>
        <v>Randi</v>
      </c>
      <c r="C53" s="202" t="str">
        <f t="shared" si="5"/>
        <v>-</v>
      </c>
      <c r="D53" s="203"/>
      <c r="E53" s="202">
        <f t="shared" si="6"/>
        <v>10</v>
      </c>
      <c r="F53" s="203"/>
      <c r="G53" s="202">
        <f t="shared" si="7"/>
        <v>6</v>
      </c>
      <c r="H53" s="203"/>
      <c r="I53" s="202" t="str">
        <f t="shared" si="8"/>
        <v>-</v>
      </c>
      <c r="J53" s="203"/>
      <c r="K53" s="202" t="str">
        <f t="shared" si="9"/>
        <v>-</v>
      </c>
      <c r="L53" s="203"/>
      <c r="M53" s="202">
        <f t="shared" si="10"/>
        <v>12</v>
      </c>
      <c r="N53" s="203"/>
      <c r="O53" s="202">
        <f t="shared" si="11"/>
        <v>16</v>
      </c>
      <c r="P53" s="203"/>
      <c r="Q53" s="202">
        <f t="shared" si="12"/>
        <v>9</v>
      </c>
      <c r="R53" s="203"/>
      <c r="S53" s="202">
        <f t="shared" si="13"/>
        <v>11</v>
      </c>
      <c r="T53" s="203"/>
      <c r="U53" s="202">
        <f t="shared" si="14"/>
        <v>15</v>
      </c>
      <c r="V53" s="203"/>
      <c r="W53" s="202">
        <f t="shared" si="15"/>
        <v>13</v>
      </c>
      <c r="X53" s="203"/>
      <c r="Y53" s="202">
        <f t="shared" si="16"/>
        <v>1</v>
      </c>
      <c r="Z53" s="203"/>
      <c r="AA53" s="202" t="str">
        <f t="shared" si="17"/>
        <v>-</v>
      </c>
      <c r="AB53" s="203"/>
      <c r="AC53" s="202" t="str">
        <f t="shared" si="18"/>
        <v>-</v>
      </c>
      <c r="AD53" s="203"/>
      <c r="AE53" s="202">
        <f t="shared" si="19"/>
        <v>14</v>
      </c>
      <c r="AF53" s="203"/>
      <c r="AG53" s="202">
        <f t="shared" si="20"/>
        <v>2</v>
      </c>
      <c r="AH53" s="204"/>
      <c r="AI53" s="21"/>
      <c r="AJ53">
        <f t="shared" si="22"/>
        <v>11</v>
      </c>
    </row>
    <row r="54" spans="2:36" x14ac:dyDescent="0.3">
      <c r="B54" s="115" t="str">
        <f t="shared" si="4"/>
        <v>Brett</v>
      </c>
      <c r="C54" s="180">
        <f t="shared" si="5"/>
        <v>3</v>
      </c>
      <c r="D54" s="181"/>
      <c r="E54" s="180">
        <f t="shared" si="6"/>
        <v>10</v>
      </c>
      <c r="F54" s="181"/>
      <c r="G54" s="180">
        <f t="shared" si="7"/>
        <v>6</v>
      </c>
      <c r="H54" s="181"/>
      <c r="I54" s="180" t="str">
        <f t="shared" si="8"/>
        <v>-</v>
      </c>
      <c r="J54" s="181"/>
      <c r="K54" s="180" t="str">
        <f t="shared" si="9"/>
        <v>-</v>
      </c>
      <c r="L54" s="181"/>
      <c r="M54" s="180">
        <f t="shared" si="10"/>
        <v>11</v>
      </c>
      <c r="N54" s="181"/>
      <c r="O54" s="180">
        <f t="shared" si="11"/>
        <v>16</v>
      </c>
      <c r="P54" s="181"/>
      <c r="Q54" s="180">
        <f t="shared" si="12"/>
        <v>8</v>
      </c>
      <c r="R54" s="181"/>
      <c r="S54" s="180">
        <f t="shared" si="13"/>
        <v>12</v>
      </c>
      <c r="T54" s="181"/>
      <c r="U54" s="180">
        <f t="shared" si="14"/>
        <v>15</v>
      </c>
      <c r="V54" s="181"/>
      <c r="W54" s="180">
        <f t="shared" si="15"/>
        <v>13</v>
      </c>
      <c r="X54" s="181"/>
      <c r="Y54" s="180" t="str">
        <f t="shared" si="16"/>
        <v>-</v>
      </c>
      <c r="Z54" s="181"/>
      <c r="AA54" s="180" t="str">
        <f t="shared" si="17"/>
        <v>-</v>
      </c>
      <c r="AB54" s="181"/>
      <c r="AC54" s="180">
        <f t="shared" si="18"/>
        <v>9</v>
      </c>
      <c r="AD54" s="181"/>
      <c r="AE54" s="180">
        <f t="shared" si="19"/>
        <v>14</v>
      </c>
      <c r="AF54" s="181"/>
      <c r="AG54" s="180" t="str">
        <f t="shared" si="20"/>
        <v>-</v>
      </c>
      <c r="AH54" s="182"/>
      <c r="AI54" s="21"/>
      <c r="AJ54">
        <f t="shared" si="22"/>
        <v>11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U53:V53"/>
    <mergeCell ref="W53:X53"/>
    <mergeCell ref="Y53:Z53"/>
    <mergeCell ref="AA53:AB53"/>
    <mergeCell ref="AC53:AD53"/>
    <mergeCell ref="AE53:AF53"/>
    <mergeCell ref="AG53:AH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AA3:AB3"/>
    <mergeCell ref="AC3:AD3"/>
    <mergeCell ref="AE3:AF3"/>
    <mergeCell ref="AG3:AH3"/>
    <mergeCell ref="C26:D26"/>
    <mergeCell ref="E26:F26"/>
    <mergeCell ref="G26:H26"/>
    <mergeCell ref="I26:J26"/>
    <mergeCell ref="K26:L26"/>
    <mergeCell ref="M26:N26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A26:AB26"/>
    <mergeCell ref="AC26:AD26"/>
    <mergeCell ref="AC33:AD33"/>
    <mergeCell ref="AE33:AF33"/>
    <mergeCell ref="AE26:AF26"/>
    <mergeCell ref="AG26:AH26"/>
    <mergeCell ref="C32:D32"/>
    <mergeCell ref="E32:F32"/>
    <mergeCell ref="G32:H32"/>
    <mergeCell ref="I32:J32"/>
    <mergeCell ref="K32:L32"/>
    <mergeCell ref="M32:N32"/>
    <mergeCell ref="O26:P26"/>
    <mergeCell ref="Q26:R26"/>
    <mergeCell ref="S26:T26"/>
    <mergeCell ref="U26:V26"/>
    <mergeCell ref="W26:X26"/>
    <mergeCell ref="Y26:Z26"/>
    <mergeCell ref="C27:AI27"/>
    <mergeCell ref="AE34:AF34"/>
    <mergeCell ref="AG34:AH34"/>
    <mergeCell ref="C36:D36"/>
    <mergeCell ref="C37:D37"/>
    <mergeCell ref="C38:D38"/>
    <mergeCell ref="C39:D39"/>
    <mergeCell ref="AA32:AB32"/>
    <mergeCell ref="AC32:AD32"/>
    <mergeCell ref="AE32:AF32"/>
    <mergeCell ref="AG32:AH32"/>
    <mergeCell ref="C33:D33"/>
    <mergeCell ref="O33:P33"/>
    <mergeCell ref="Q33:R33"/>
    <mergeCell ref="S33:T33"/>
    <mergeCell ref="U33:V33"/>
    <mergeCell ref="O32:P32"/>
    <mergeCell ref="Q32:R32"/>
    <mergeCell ref="S32:T32"/>
    <mergeCell ref="U32:V32"/>
    <mergeCell ref="W32:X32"/>
    <mergeCell ref="Y32:Z32"/>
    <mergeCell ref="W33:X33"/>
    <mergeCell ref="Y33:Z33"/>
    <mergeCell ref="AA33:AB33"/>
    <mergeCell ref="U34:V34"/>
    <mergeCell ref="W34:X34"/>
    <mergeCell ref="AG33:AH33"/>
    <mergeCell ref="C46:D46"/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C40:D40"/>
    <mergeCell ref="C41:D41"/>
    <mergeCell ref="C42:D42"/>
    <mergeCell ref="C43:D43"/>
    <mergeCell ref="C44:D44"/>
    <mergeCell ref="C45:D45"/>
    <mergeCell ref="C34:D34"/>
    <mergeCell ref="C35:D35"/>
    <mergeCell ref="Y34:Z34"/>
    <mergeCell ref="AA34:AB34"/>
    <mergeCell ref="AC34:AD34"/>
    <mergeCell ref="G35:H35"/>
    <mergeCell ref="I35:J35"/>
    <mergeCell ref="K35:L35"/>
    <mergeCell ref="M35:N35"/>
    <mergeCell ref="M34:N34"/>
    <mergeCell ref="O34:P34"/>
    <mergeCell ref="Q34:R34"/>
    <mergeCell ref="S34:T34"/>
    <mergeCell ref="Q36:R36"/>
    <mergeCell ref="S36:T36"/>
    <mergeCell ref="AA35:AB35"/>
    <mergeCell ref="AC35:AD35"/>
    <mergeCell ref="AE35:AF35"/>
    <mergeCell ref="AG35:AH35"/>
    <mergeCell ref="E36:F36"/>
    <mergeCell ref="G36:H36"/>
    <mergeCell ref="I36:J36"/>
    <mergeCell ref="K36:L36"/>
    <mergeCell ref="M36:N36"/>
    <mergeCell ref="O36:P36"/>
    <mergeCell ref="O35:P35"/>
    <mergeCell ref="Q35:R35"/>
    <mergeCell ref="S35:T35"/>
    <mergeCell ref="U35:V35"/>
    <mergeCell ref="W35:X35"/>
    <mergeCell ref="Y35:Z35"/>
    <mergeCell ref="AC36:AD36"/>
    <mergeCell ref="AE36:AF36"/>
    <mergeCell ref="AG36:AH36"/>
    <mergeCell ref="U36:V36"/>
    <mergeCell ref="AA36:AB36"/>
    <mergeCell ref="W36:X36"/>
    <mergeCell ref="Y36:Z36"/>
    <mergeCell ref="E35:F35"/>
    <mergeCell ref="AE37:AF37"/>
    <mergeCell ref="AG37:AH37"/>
    <mergeCell ref="E38:F38"/>
    <mergeCell ref="G38:H38"/>
    <mergeCell ref="I38:J38"/>
    <mergeCell ref="K38:L38"/>
    <mergeCell ref="M38:N38"/>
    <mergeCell ref="O38:P38"/>
    <mergeCell ref="Q38:R38"/>
    <mergeCell ref="S38:T38"/>
    <mergeCell ref="S37:T37"/>
    <mergeCell ref="U37:V37"/>
    <mergeCell ref="W37:X37"/>
    <mergeCell ref="Y37:Z37"/>
    <mergeCell ref="AA37:AB37"/>
    <mergeCell ref="AC37:AD37"/>
    <mergeCell ref="E37:F37"/>
    <mergeCell ref="G37:H37"/>
    <mergeCell ref="I37:J37"/>
    <mergeCell ref="K37:L37"/>
    <mergeCell ref="M37:N37"/>
    <mergeCell ref="O37:P37"/>
    <mergeCell ref="Q37:R37"/>
    <mergeCell ref="AG38:AH38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U38:V38"/>
    <mergeCell ref="W38:X38"/>
    <mergeCell ref="Y38:Z38"/>
    <mergeCell ref="AA38:AB38"/>
    <mergeCell ref="AC38:AD38"/>
    <mergeCell ref="AE38:AF38"/>
    <mergeCell ref="O40:P40"/>
    <mergeCell ref="AE41:AF41"/>
    <mergeCell ref="AG41:AH41"/>
    <mergeCell ref="W39:X39"/>
    <mergeCell ref="Y39:Z39"/>
    <mergeCell ref="AA39:AB39"/>
    <mergeCell ref="AC39:AD39"/>
    <mergeCell ref="AE39:AF39"/>
    <mergeCell ref="AG39:AH39"/>
    <mergeCell ref="U41:V41"/>
    <mergeCell ref="W41:X41"/>
    <mergeCell ref="Y41:Z41"/>
    <mergeCell ref="AA41:AB41"/>
    <mergeCell ref="AC41:AD41"/>
    <mergeCell ref="AG40:AH40"/>
    <mergeCell ref="U40:V40"/>
    <mergeCell ref="W40:X40"/>
    <mergeCell ref="Y40:Z40"/>
    <mergeCell ref="AA40:AB40"/>
    <mergeCell ref="E40:F40"/>
    <mergeCell ref="G40:H40"/>
    <mergeCell ref="I40:J40"/>
    <mergeCell ref="K40:L40"/>
    <mergeCell ref="M40:N40"/>
    <mergeCell ref="AC42:AD42"/>
    <mergeCell ref="AE42:AF42"/>
    <mergeCell ref="E42:F42"/>
    <mergeCell ref="G42:H42"/>
    <mergeCell ref="Q42:R42"/>
    <mergeCell ref="S42:T42"/>
    <mergeCell ref="S41:T41"/>
    <mergeCell ref="AC40:AD40"/>
    <mergeCell ref="AE40:AF40"/>
    <mergeCell ref="E41:F41"/>
    <mergeCell ref="G41:H41"/>
    <mergeCell ref="I41:J41"/>
    <mergeCell ref="K41:L41"/>
    <mergeCell ref="M41:N41"/>
    <mergeCell ref="O41:P41"/>
    <mergeCell ref="Q41:R41"/>
    <mergeCell ref="Q40:R40"/>
    <mergeCell ref="S40:T40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E45:F45"/>
    <mergeCell ref="G45:H45"/>
    <mergeCell ref="I45:J45"/>
    <mergeCell ref="K45:L45"/>
    <mergeCell ref="M45:N45"/>
    <mergeCell ref="O45:P45"/>
    <mergeCell ref="Q45:R45"/>
    <mergeCell ref="Q44:R44"/>
    <mergeCell ref="S44:T44"/>
    <mergeCell ref="E44:F44"/>
    <mergeCell ref="G44:H44"/>
    <mergeCell ref="I44:J44"/>
    <mergeCell ref="K44:L44"/>
    <mergeCell ref="O46:P46"/>
    <mergeCell ref="Q46:R46"/>
    <mergeCell ref="I42:J42"/>
    <mergeCell ref="K42:L42"/>
    <mergeCell ref="M42:N42"/>
    <mergeCell ref="O42:P42"/>
    <mergeCell ref="AC44:AD44"/>
    <mergeCell ref="AE44:AF44"/>
    <mergeCell ref="AG44:AH44"/>
    <mergeCell ref="U44:V44"/>
    <mergeCell ref="W44:X44"/>
    <mergeCell ref="Y44:Z44"/>
    <mergeCell ref="AA44:AB44"/>
    <mergeCell ref="W43:X43"/>
    <mergeCell ref="Y43:Z43"/>
    <mergeCell ref="AA43:AB43"/>
    <mergeCell ref="AC43:AD43"/>
    <mergeCell ref="AE43:AF43"/>
    <mergeCell ref="AG43:AH43"/>
    <mergeCell ref="AG42:AH42"/>
    <mergeCell ref="U42:V42"/>
    <mergeCell ref="W42:X42"/>
    <mergeCell ref="Y42:Z42"/>
    <mergeCell ref="AA42:AB42"/>
    <mergeCell ref="B2:AJ2"/>
    <mergeCell ref="S46:T46"/>
    <mergeCell ref="S45:T45"/>
    <mergeCell ref="AG46:AH46"/>
    <mergeCell ref="U46:V46"/>
    <mergeCell ref="W46:X46"/>
    <mergeCell ref="Y46:Z46"/>
    <mergeCell ref="AA46:AB46"/>
    <mergeCell ref="AC46:AD46"/>
    <mergeCell ref="AE46:AF46"/>
    <mergeCell ref="AE45:AF45"/>
    <mergeCell ref="AG45:AH45"/>
    <mergeCell ref="U45:V45"/>
    <mergeCell ref="W45:X45"/>
    <mergeCell ref="Y45:Z45"/>
    <mergeCell ref="AA45:AB45"/>
    <mergeCell ref="AC45:AD45"/>
    <mergeCell ref="M44:N44"/>
    <mergeCell ref="O44:P44"/>
    <mergeCell ref="E46:F46"/>
    <mergeCell ref="G46:H46"/>
    <mergeCell ref="I46:J46"/>
    <mergeCell ref="K46:L46"/>
    <mergeCell ref="M46:N46"/>
    <mergeCell ref="U47:V47"/>
    <mergeCell ref="U48:V48"/>
    <mergeCell ref="W47:X47"/>
    <mergeCell ref="Y47:Z47"/>
    <mergeCell ref="AA47:AB47"/>
    <mergeCell ref="AC47:AD47"/>
    <mergeCell ref="AE47:AF47"/>
    <mergeCell ref="AG47:AH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W48:X48"/>
    <mergeCell ref="Y48:Z48"/>
    <mergeCell ref="AA48:AB48"/>
    <mergeCell ref="AC48:AD48"/>
    <mergeCell ref="AE48:AF48"/>
    <mergeCell ref="AG48:AH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9:V49"/>
    <mergeCell ref="W49:X49"/>
    <mergeCell ref="Y49:Z49"/>
    <mergeCell ref="AA49:AB49"/>
    <mergeCell ref="AC49:AD49"/>
    <mergeCell ref="AE49:AF49"/>
    <mergeCell ref="AG49:AH49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W50:X50"/>
    <mergeCell ref="Y50:Z50"/>
    <mergeCell ref="AA50:AB50"/>
    <mergeCell ref="AC50:AD50"/>
    <mergeCell ref="AE50:AF50"/>
    <mergeCell ref="AG50:AH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C50:D50"/>
    <mergeCell ref="E50:F50"/>
    <mergeCell ref="G52:H52"/>
    <mergeCell ref="I52:J52"/>
    <mergeCell ref="K52:L52"/>
    <mergeCell ref="M52:N52"/>
    <mergeCell ref="O52:P52"/>
    <mergeCell ref="Q52:R52"/>
    <mergeCell ref="S52:T52"/>
    <mergeCell ref="U50:V50"/>
    <mergeCell ref="G50:H50"/>
    <mergeCell ref="I50:J50"/>
    <mergeCell ref="K50:L50"/>
    <mergeCell ref="M50:N50"/>
    <mergeCell ref="O50:P50"/>
    <mergeCell ref="Q50:R50"/>
    <mergeCell ref="S50:T50"/>
    <mergeCell ref="U52:V52"/>
    <mergeCell ref="W52:X52"/>
    <mergeCell ref="Y52:Z52"/>
    <mergeCell ref="AA52:AB52"/>
    <mergeCell ref="AC52:AD52"/>
    <mergeCell ref="AE52:AF52"/>
    <mergeCell ref="AG52:AH52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C52:D52"/>
    <mergeCell ref="E52:F52"/>
  </mergeCells>
  <conditionalFormatting sqref="AI4:AI25">
    <cfRule type="cellIs" dxfId="1526" priority="426" operator="equal">
      <formula>136</formula>
    </cfRule>
  </conditionalFormatting>
  <conditionalFormatting sqref="C26:AH26 D25:AH25 C24:AH24 D23:AH23 C4:AH8 C10:AH22 D9:AH9 B9">
    <cfRule type="cellIs" dxfId="1525" priority="427" operator="equal">
      <formula>"OAK"</formula>
    </cfRule>
    <cfRule type="cellIs" dxfId="1524" priority="428" operator="equal">
      <formula>"LAR"</formula>
    </cfRule>
    <cfRule type="cellIs" dxfId="1523" priority="429" operator="equal">
      <formula>"DET"</formula>
    </cfRule>
    <cfRule type="cellIs" dxfId="1522" priority="430" operator="equal">
      <formula>"NYJ"</formula>
    </cfRule>
    <cfRule type="cellIs" dxfId="1521" priority="431" operator="equal">
      <formula>"GB"</formula>
    </cfRule>
    <cfRule type="cellIs" dxfId="1520" priority="432" operator="equal">
      <formula>"CHI"</formula>
    </cfRule>
    <cfRule type="cellIs" dxfId="1519" priority="433" operator="equal">
      <formula>"ARI"</formula>
    </cfRule>
    <cfRule type="cellIs" dxfId="1518" priority="434" operator="equal">
      <formula>"WAS"</formula>
    </cfRule>
    <cfRule type="cellIs" dxfId="1517" priority="435" operator="equal">
      <formula>"CAR"</formula>
    </cfRule>
    <cfRule type="cellIs" dxfId="1516" priority="436" operator="equal">
      <formula>"DAL"</formula>
    </cfRule>
    <cfRule type="cellIs" dxfId="1515" priority="437" operator="equal">
      <formula>"DEN"</formula>
    </cfRule>
    <cfRule type="cellIs" dxfId="1514" priority="438" operator="equal">
      <formula>"SEA"</formula>
    </cfRule>
    <cfRule type="cellIs" dxfId="1513" priority="439" operator="equal">
      <formula>"LAC"</formula>
    </cfRule>
    <cfRule type="cellIs" dxfId="1512" priority="440" operator="equal">
      <formula>"KC"</formula>
    </cfRule>
    <cfRule type="cellIs" dxfId="1511" priority="441" operator="equal">
      <formula>"CLE"</formula>
    </cfRule>
    <cfRule type="cellIs" dxfId="1510" priority="442" operator="equal">
      <formula>"PIT"</formula>
    </cfRule>
    <cfRule type="cellIs" dxfId="1509" priority="443" operator="equal">
      <formula>"IND"</formula>
    </cfRule>
    <cfRule type="cellIs" dxfId="1508" priority="444" operator="equal">
      <formula>"CIN"</formula>
    </cfRule>
    <cfRule type="cellIs" dxfId="1507" priority="445" operator="equal">
      <formula>"MIA"</formula>
    </cfRule>
    <cfRule type="cellIs" dxfId="1506" priority="446" operator="equal">
      <formula>"TEN"</formula>
    </cfRule>
    <cfRule type="cellIs" dxfId="1505" priority="447" operator="equal">
      <formula>"MIN"</formula>
    </cfRule>
    <cfRule type="cellIs" dxfId="1504" priority="448" operator="equal">
      <formula>"SF"</formula>
    </cfRule>
    <cfRule type="cellIs" dxfId="1503" priority="449" operator="equal">
      <formula>"NE"</formula>
    </cfRule>
    <cfRule type="cellIs" dxfId="1502" priority="450" operator="equal">
      <formula>"HOU"</formula>
    </cfRule>
    <cfRule type="cellIs" dxfId="1501" priority="451" operator="equal">
      <formula>"NO"</formula>
    </cfRule>
    <cfRule type="cellIs" dxfId="1500" priority="452" operator="equal">
      <formula>"TB"</formula>
    </cfRule>
    <cfRule type="cellIs" dxfId="1499" priority="453" operator="equal">
      <formula>"NYG"</formula>
    </cfRule>
    <cfRule type="cellIs" dxfId="1498" priority="454" operator="equal">
      <formula>"JAX"</formula>
    </cfRule>
    <cfRule type="cellIs" dxfId="1497" priority="455" operator="equal">
      <formula>"BAL"</formula>
    </cfRule>
    <cfRule type="cellIs" dxfId="1496" priority="456" operator="equal">
      <formula>"BUF"</formula>
    </cfRule>
    <cfRule type="cellIs" dxfId="1495" priority="457" operator="equal">
      <formula>"PHI"</formula>
    </cfRule>
    <cfRule type="cellIs" dxfId="1494" priority="458" operator="equal">
      <formula>"ATL"</formula>
    </cfRule>
  </conditionalFormatting>
  <conditionalFormatting sqref="C9">
    <cfRule type="cellIs" dxfId="1493" priority="66" operator="equal">
      <formula>"OAK"</formula>
    </cfRule>
    <cfRule type="cellIs" dxfId="1492" priority="67" operator="equal">
      <formula>"LAR"</formula>
    </cfRule>
    <cfRule type="cellIs" dxfId="1491" priority="68" operator="equal">
      <formula>"DET"</formula>
    </cfRule>
    <cfRule type="cellIs" dxfId="1490" priority="69" operator="equal">
      <formula>"NYJ"</formula>
    </cfRule>
    <cfRule type="cellIs" dxfId="1489" priority="70" operator="equal">
      <formula>"GB"</formula>
    </cfRule>
    <cfRule type="cellIs" dxfId="1488" priority="71" operator="equal">
      <formula>"CHI"</formula>
    </cfRule>
    <cfRule type="cellIs" dxfId="1487" priority="72" operator="equal">
      <formula>"ARI"</formula>
    </cfRule>
    <cfRule type="cellIs" dxfId="1486" priority="73" operator="equal">
      <formula>"WAS"</formula>
    </cfRule>
    <cfRule type="cellIs" dxfId="1485" priority="74" operator="equal">
      <formula>"CAR"</formula>
    </cfRule>
    <cfRule type="cellIs" dxfId="1484" priority="75" operator="equal">
      <formula>"DAL"</formula>
    </cfRule>
    <cfRule type="cellIs" dxfId="1483" priority="76" operator="equal">
      <formula>"DEN"</formula>
    </cfRule>
    <cfRule type="cellIs" dxfId="1482" priority="77" operator="equal">
      <formula>"SEA"</formula>
    </cfRule>
    <cfRule type="cellIs" dxfId="1481" priority="78" operator="equal">
      <formula>"LAC"</formula>
    </cfRule>
    <cfRule type="cellIs" dxfId="1480" priority="79" operator="equal">
      <formula>"KC"</formula>
    </cfRule>
    <cfRule type="cellIs" dxfId="1479" priority="80" operator="equal">
      <formula>"CLE"</formula>
    </cfRule>
    <cfRule type="cellIs" dxfId="1478" priority="81" operator="equal">
      <formula>"PIT"</formula>
    </cfRule>
    <cfRule type="cellIs" dxfId="1477" priority="82" operator="equal">
      <formula>"IND"</formula>
    </cfRule>
    <cfRule type="cellIs" dxfId="1476" priority="83" operator="equal">
      <formula>"CIN"</formula>
    </cfRule>
    <cfRule type="cellIs" dxfId="1475" priority="84" operator="equal">
      <formula>"MIA"</formula>
    </cfRule>
    <cfRule type="cellIs" dxfId="1474" priority="85" operator="equal">
      <formula>"TEN"</formula>
    </cfRule>
    <cfRule type="cellIs" dxfId="1473" priority="86" operator="equal">
      <formula>"MIN"</formula>
    </cfRule>
    <cfRule type="cellIs" dxfId="1472" priority="87" operator="equal">
      <formula>"SF"</formula>
    </cfRule>
    <cfRule type="cellIs" dxfId="1471" priority="88" operator="equal">
      <formula>"NE"</formula>
    </cfRule>
    <cfRule type="cellIs" dxfId="1470" priority="89" operator="equal">
      <formula>"HOU"</formula>
    </cfRule>
    <cfRule type="cellIs" dxfId="1469" priority="90" operator="equal">
      <formula>"NO"</formula>
    </cfRule>
    <cfRule type="cellIs" dxfId="1468" priority="91" operator="equal">
      <formula>"TB"</formula>
    </cfRule>
    <cfRule type="cellIs" dxfId="1467" priority="92" operator="equal">
      <formula>"NYG"</formula>
    </cfRule>
    <cfRule type="cellIs" dxfId="1466" priority="93" operator="equal">
      <formula>"JAX"</formula>
    </cfRule>
    <cfRule type="cellIs" dxfId="1465" priority="94" operator="equal">
      <formula>"BAL"</formula>
    </cfRule>
    <cfRule type="cellIs" dxfId="1464" priority="95" operator="equal">
      <formula>"BUF"</formula>
    </cfRule>
    <cfRule type="cellIs" dxfId="1463" priority="96" operator="equal">
      <formula>"PHI"</formula>
    </cfRule>
    <cfRule type="cellIs" dxfId="1462" priority="97" operator="equal">
      <formula>"ATL"</formula>
    </cfRule>
  </conditionalFormatting>
  <conditionalFormatting sqref="C23">
    <cfRule type="cellIs" dxfId="1461" priority="34" operator="equal">
      <formula>"OAK"</formula>
    </cfRule>
    <cfRule type="cellIs" dxfId="1460" priority="35" operator="equal">
      <formula>"LAR"</formula>
    </cfRule>
    <cfRule type="cellIs" dxfId="1459" priority="36" operator="equal">
      <formula>"DET"</formula>
    </cfRule>
    <cfRule type="cellIs" dxfId="1458" priority="37" operator="equal">
      <formula>"NYJ"</formula>
    </cfRule>
    <cfRule type="cellIs" dxfId="1457" priority="38" operator="equal">
      <formula>"GB"</formula>
    </cfRule>
    <cfRule type="cellIs" dxfId="1456" priority="39" operator="equal">
      <formula>"CHI"</formula>
    </cfRule>
    <cfRule type="cellIs" dxfId="1455" priority="40" operator="equal">
      <formula>"ARI"</formula>
    </cfRule>
    <cfRule type="cellIs" dxfId="1454" priority="41" operator="equal">
      <formula>"WAS"</formula>
    </cfRule>
    <cfRule type="cellIs" dxfId="1453" priority="42" operator="equal">
      <formula>"CAR"</formula>
    </cfRule>
    <cfRule type="cellIs" dxfId="1452" priority="43" operator="equal">
      <formula>"DAL"</formula>
    </cfRule>
    <cfRule type="cellIs" dxfId="1451" priority="44" operator="equal">
      <formula>"DEN"</formula>
    </cfRule>
    <cfRule type="cellIs" dxfId="1450" priority="45" operator="equal">
      <formula>"SEA"</formula>
    </cfRule>
    <cfRule type="cellIs" dxfId="1449" priority="46" operator="equal">
      <formula>"LAC"</formula>
    </cfRule>
    <cfRule type="cellIs" dxfId="1448" priority="47" operator="equal">
      <formula>"KC"</formula>
    </cfRule>
    <cfRule type="cellIs" dxfId="1447" priority="48" operator="equal">
      <formula>"CLE"</formula>
    </cfRule>
    <cfRule type="cellIs" dxfId="1446" priority="49" operator="equal">
      <formula>"PIT"</formula>
    </cfRule>
    <cfRule type="cellIs" dxfId="1445" priority="50" operator="equal">
      <formula>"IND"</formula>
    </cfRule>
    <cfRule type="cellIs" dxfId="1444" priority="51" operator="equal">
      <formula>"CIN"</formula>
    </cfRule>
    <cfRule type="cellIs" dxfId="1443" priority="52" operator="equal">
      <formula>"MIA"</formula>
    </cfRule>
    <cfRule type="cellIs" dxfId="1442" priority="53" operator="equal">
      <formula>"TEN"</formula>
    </cfRule>
    <cfRule type="cellIs" dxfId="1441" priority="54" operator="equal">
      <formula>"MIN"</formula>
    </cfRule>
    <cfRule type="cellIs" dxfId="1440" priority="55" operator="equal">
      <formula>"SF"</formula>
    </cfRule>
    <cfRule type="cellIs" dxfId="1439" priority="56" operator="equal">
      <formula>"NE"</formula>
    </cfRule>
    <cfRule type="cellIs" dxfId="1438" priority="57" operator="equal">
      <formula>"HOU"</formula>
    </cfRule>
    <cfRule type="cellIs" dxfId="1437" priority="58" operator="equal">
      <formula>"NO"</formula>
    </cfRule>
    <cfRule type="cellIs" dxfId="1436" priority="59" operator="equal">
      <formula>"TB"</formula>
    </cfRule>
    <cfRule type="cellIs" dxfId="1435" priority="60" operator="equal">
      <formula>"NYG"</formula>
    </cfRule>
    <cfRule type="cellIs" dxfId="1434" priority="61" operator="equal">
      <formula>"JAX"</formula>
    </cfRule>
    <cfRule type="cellIs" dxfId="1433" priority="62" operator="equal">
      <formula>"BAL"</formula>
    </cfRule>
    <cfRule type="cellIs" dxfId="1432" priority="63" operator="equal">
      <formula>"BUF"</formula>
    </cfRule>
    <cfRule type="cellIs" dxfId="1431" priority="64" operator="equal">
      <formula>"PHI"</formula>
    </cfRule>
    <cfRule type="cellIs" dxfId="1430" priority="65" operator="equal">
      <formula>"ATL"</formula>
    </cfRule>
  </conditionalFormatting>
  <conditionalFormatting sqref="C25">
    <cfRule type="cellIs" dxfId="1429" priority="2" operator="equal">
      <formula>"OAK"</formula>
    </cfRule>
    <cfRule type="cellIs" dxfId="1428" priority="3" operator="equal">
      <formula>"LAR"</formula>
    </cfRule>
    <cfRule type="cellIs" dxfId="1427" priority="4" operator="equal">
      <formula>"DET"</formula>
    </cfRule>
    <cfRule type="cellIs" dxfId="1426" priority="5" operator="equal">
      <formula>"NYJ"</formula>
    </cfRule>
    <cfRule type="cellIs" dxfId="1425" priority="6" operator="equal">
      <formula>"GB"</formula>
    </cfRule>
    <cfRule type="cellIs" dxfId="1424" priority="7" operator="equal">
      <formula>"CHI"</formula>
    </cfRule>
    <cfRule type="cellIs" dxfId="1423" priority="8" operator="equal">
      <formula>"ARI"</formula>
    </cfRule>
    <cfRule type="cellIs" dxfId="1422" priority="9" operator="equal">
      <formula>"WAS"</formula>
    </cfRule>
    <cfRule type="cellIs" dxfId="1421" priority="10" operator="equal">
      <formula>"CAR"</formula>
    </cfRule>
    <cfRule type="cellIs" dxfId="1420" priority="11" operator="equal">
      <formula>"DAL"</formula>
    </cfRule>
    <cfRule type="cellIs" dxfId="1419" priority="12" operator="equal">
      <formula>"DEN"</formula>
    </cfRule>
    <cfRule type="cellIs" dxfId="1418" priority="13" operator="equal">
      <formula>"SEA"</formula>
    </cfRule>
    <cfRule type="cellIs" dxfId="1417" priority="14" operator="equal">
      <formula>"LAC"</formula>
    </cfRule>
    <cfRule type="cellIs" dxfId="1416" priority="15" operator="equal">
      <formula>"KC"</formula>
    </cfRule>
    <cfRule type="cellIs" dxfId="1415" priority="16" operator="equal">
      <formula>"CLE"</formula>
    </cfRule>
    <cfRule type="cellIs" dxfId="1414" priority="17" operator="equal">
      <formula>"PIT"</formula>
    </cfRule>
    <cfRule type="cellIs" dxfId="1413" priority="18" operator="equal">
      <formula>"IND"</formula>
    </cfRule>
    <cfRule type="cellIs" dxfId="1412" priority="19" operator="equal">
      <formula>"CIN"</formula>
    </cfRule>
    <cfRule type="cellIs" dxfId="1411" priority="20" operator="equal">
      <formula>"MIA"</formula>
    </cfRule>
    <cfRule type="cellIs" dxfId="1410" priority="21" operator="equal">
      <formula>"TEN"</formula>
    </cfRule>
    <cfRule type="cellIs" dxfId="1409" priority="22" operator="equal">
      <formula>"MIN"</formula>
    </cfRule>
    <cfRule type="cellIs" dxfId="1408" priority="23" operator="equal">
      <formula>"SF"</formula>
    </cfRule>
    <cfRule type="cellIs" dxfId="1407" priority="24" operator="equal">
      <formula>"NE"</formula>
    </cfRule>
    <cfRule type="cellIs" dxfId="1406" priority="25" operator="equal">
      <formula>"HOU"</formula>
    </cfRule>
    <cfRule type="cellIs" dxfId="1405" priority="26" operator="equal">
      <formula>"NO"</formula>
    </cfRule>
    <cfRule type="cellIs" dxfId="1404" priority="27" operator="equal">
      <formula>"TB"</formula>
    </cfRule>
    <cfRule type="cellIs" dxfId="1403" priority="28" operator="equal">
      <formula>"NYG"</formula>
    </cfRule>
    <cfRule type="cellIs" dxfId="1402" priority="29" operator="equal">
      <formula>"JAX"</formula>
    </cfRule>
    <cfRule type="cellIs" dxfId="1401" priority="30" operator="equal">
      <formula>"BAL"</formula>
    </cfRule>
    <cfRule type="cellIs" dxfId="1400" priority="31" operator="equal">
      <formula>"BUF"</formula>
    </cfRule>
    <cfRule type="cellIs" dxfId="1399" priority="32" operator="equal">
      <formula>"PHI"</formula>
    </cfRule>
    <cfRule type="cellIs" dxfId="1398" priority="33" operator="equal">
      <formula>"ATL"</formula>
    </cfRule>
  </conditionalFormatting>
  <conditionalFormatting sqref="AJ4:AJ25">
    <cfRule type="top10" dxfId="1397" priority="1" rank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789D-AB98-4C3D-B370-F25BEF5558F4}">
  <dimension ref="A1:AJ57"/>
  <sheetViews>
    <sheetView showGridLines="0" showZeros="0" zoomScale="93" zoomScaleNormal="93" workbookViewId="0">
      <selection activeCell="A8" sqref="A8:XFD8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2.05" customHeight="1" x14ac:dyDescent="0.3">
      <c r="A1" t="s">
        <v>17</v>
      </c>
    </row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77</v>
      </c>
      <c r="D3" s="201"/>
      <c r="E3" s="200" t="s">
        <v>142</v>
      </c>
      <c r="F3" s="201"/>
      <c r="G3" s="200" t="s">
        <v>372</v>
      </c>
      <c r="H3" s="201"/>
      <c r="I3" s="200" t="s">
        <v>143</v>
      </c>
      <c r="J3" s="201"/>
      <c r="K3" s="200" t="s">
        <v>18</v>
      </c>
      <c r="L3" s="201"/>
      <c r="M3" s="200" t="s">
        <v>120</v>
      </c>
      <c r="N3" s="201"/>
      <c r="O3" s="200" t="s">
        <v>100</v>
      </c>
      <c r="P3" s="201"/>
      <c r="Q3" s="200" t="s">
        <v>144</v>
      </c>
      <c r="R3" s="201"/>
      <c r="S3" s="200" t="s">
        <v>145</v>
      </c>
      <c r="T3" s="201"/>
      <c r="U3" s="200" t="s">
        <v>51</v>
      </c>
      <c r="V3" s="201"/>
      <c r="W3" s="200" t="s">
        <v>122</v>
      </c>
      <c r="X3" s="201"/>
      <c r="Y3" s="200" t="s">
        <v>93</v>
      </c>
      <c r="Z3" s="201"/>
      <c r="AA3" s="200" t="s">
        <v>146</v>
      </c>
      <c r="AB3" s="201"/>
      <c r="AC3" s="200" t="s">
        <v>147</v>
      </c>
      <c r="AD3" s="201"/>
      <c r="AE3" s="200" t="s">
        <v>148</v>
      </c>
      <c r="AF3" s="201"/>
      <c r="AG3" s="200" t="s">
        <v>149</v>
      </c>
      <c r="AH3" s="201"/>
      <c r="AI3" s="24" t="s">
        <v>39</v>
      </c>
      <c r="AJ3" s="36" t="s">
        <v>16</v>
      </c>
    </row>
    <row r="4" spans="1:36" x14ac:dyDescent="0.3">
      <c r="A4">
        <f t="shared" ref="A4:A20" si="0">RANK(AJ4,$AJ$4:$AJ$25,0)</f>
        <v>10</v>
      </c>
      <c r="B4" s="105" t="s">
        <v>1</v>
      </c>
      <c r="C4" s="4" t="s">
        <v>205</v>
      </c>
      <c r="D4" s="5">
        <v>13</v>
      </c>
      <c r="E4" s="4" t="s">
        <v>244</v>
      </c>
      <c r="F4" s="5">
        <v>5</v>
      </c>
      <c r="G4" s="4" t="s">
        <v>217</v>
      </c>
      <c r="H4" s="5">
        <v>10</v>
      </c>
      <c r="I4" s="4" t="s">
        <v>277</v>
      </c>
      <c r="J4" s="5">
        <v>8</v>
      </c>
      <c r="K4" s="4" t="s">
        <v>260</v>
      </c>
      <c r="L4" s="5">
        <v>9</v>
      </c>
      <c r="M4" s="4" t="s">
        <v>215</v>
      </c>
      <c r="N4" s="5">
        <v>2</v>
      </c>
      <c r="O4" s="4" t="s">
        <v>249</v>
      </c>
      <c r="P4" s="5">
        <v>14</v>
      </c>
      <c r="Q4" s="4" t="s">
        <v>261</v>
      </c>
      <c r="R4" s="5">
        <v>4</v>
      </c>
      <c r="S4" s="4" t="s">
        <v>207</v>
      </c>
      <c r="T4" s="5">
        <v>3</v>
      </c>
      <c r="U4" s="4" t="s">
        <v>218</v>
      </c>
      <c r="V4" s="5">
        <v>15</v>
      </c>
      <c r="W4" s="4" t="s">
        <v>198</v>
      </c>
      <c r="X4" s="5">
        <v>11</v>
      </c>
      <c r="Y4" s="4" t="s">
        <v>276</v>
      </c>
      <c r="Z4" s="5">
        <v>12</v>
      </c>
      <c r="AA4" s="4" t="s">
        <v>214</v>
      </c>
      <c r="AB4" s="5">
        <v>7</v>
      </c>
      <c r="AC4" s="4" t="s">
        <v>246</v>
      </c>
      <c r="AD4" s="5">
        <v>6</v>
      </c>
      <c r="AE4" s="4" t="s">
        <v>243</v>
      </c>
      <c r="AF4" s="5">
        <v>1</v>
      </c>
      <c r="AG4" s="4" t="s">
        <v>206</v>
      </c>
      <c r="AH4" s="5">
        <v>16</v>
      </c>
      <c r="AI4" s="6">
        <f t="shared" ref="AI4:AI25" si="1">SUM(D4:AH4)</f>
        <v>136</v>
      </c>
      <c r="AJ4" s="6">
        <f>SUM(C33:AH33)</f>
        <v>97</v>
      </c>
    </row>
    <row r="5" spans="1:36" x14ac:dyDescent="0.3">
      <c r="A5">
        <f t="shared" si="0"/>
        <v>2</v>
      </c>
      <c r="B5" s="106" t="s">
        <v>11</v>
      </c>
      <c r="C5" s="124" t="s">
        <v>378</v>
      </c>
      <c r="D5" s="125">
        <v>12</v>
      </c>
      <c r="E5" s="124" t="s">
        <v>379</v>
      </c>
      <c r="F5" s="125">
        <v>2</v>
      </c>
      <c r="G5" s="124" t="s">
        <v>348</v>
      </c>
      <c r="H5" s="125">
        <v>14</v>
      </c>
      <c r="I5" s="124" t="s">
        <v>362</v>
      </c>
      <c r="J5" s="125">
        <v>3</v>
      </c>
      <c r="K5" s="124" t="s">
        <v>353</v>
      </c>
      <c r="L5" s="125">
        <v>1</v>
      </c>
      <c r="M5" s="124" t="s">
        <v>366</v>
      </c>
      <c r="N5" s="125">
        <v>5</v>
      </c>
      <c r="O5" s="124" t="s">
        <v>363</v>
      </c>
      <c r="P5" s="125">
        <v>16</v>
      </c>
      <c r="Q5" s="124" t="s">
        <v>375</v>
      </c>
      <c r="R5" s="125">
        <v>10</v>
      </c>
      <c r="S5" s="124" t="s">
        <v>376</v>
      </c>
      <c r="T5" s="125">
        <v>7</v>
      </c>
      <c r="U5" s="124" t="s">
        <v>360</v>
      </c>
      <c r="V5" s="125">
        <v>15</v>
      </c>
      <c r="W5" s="124" t="s">
        <v>377</v>
      </c>
      <c r="X5" s="125">
        <v>11</v>
      </c>
      <c r="Y5" s="124" t="s">
        <v>352</v>
      </c>
      <c r="Z5" s="125">
        <v>13</v>
      </c>
      <c r="AA5" s="124" t="s">
        <v>351</v>
      </c>
      <c r="AB5" s="125">
        <v>9</v>
      </c>
      <c r="AC5" s="124" t="s">
        <v>357</v>
      </c>
      <c r="AD5" s="125">
        <v>8</v>
      </c>
      <c r="AE5" s="124" t="s">
        <v>380</v>
      </c>
      <c r="AF5" s="125">
        <v>4</v>
      </c>
      <c r="AG5" s="124" t="s">
        <v>354</v>
      </c>
      <c r="AH5" s="125">
        <v>6</v>
      </c>
      <c r="AI5" s="9">
        <f t="shared" si="1"/>
        <v>136</v>
      </c>
      <c r="AJ5" s="9">
        <f t="shared" ref="AJ5:AJ25" si="2">SUM(C34:AH34)</f>
        <v>109</v>
      </c>
    </row>
    <row r="6" spans="1:36" x14ac:dyDescent="0.3">
      <c r="A6">
        <f t="shared" si="0"/>
        <v>4</v>
      </c>
      <c r="B6" s="104" t="s">
        <v>2</v>
      </c>
      <c r="C6" s="119" t="s">
        <v>205</v>
      </c>
      <c r="D6" s="130">
        <v>10</v>
      </c>
      <c r="E6" s="119" t="s">
        <v>244</v>
      </c>
      <c r="F6" s="130">
        <v>1</v>
      </c>
      <c r="G6" s="119" t="s">
        <v>217</v>
      </c>
      <c r="H6" s="130">
        <v>14</v>
      </c>
      <c r="I6" s="119" t="s">
        <v>211</v>
      </c>
      <c r="J6" s="130">
        <v>3</v>
      </c>
      <c r="K6" s="119" t="s">
        <v>260</v>
      </c>
      <c r="L6" s="130">
        <v>5</v>
      </c>
      <c r="M6" s="119" t="s">
        <v>263</v>
      </c>
      <c r="N6" s="130">
        <v>6</v>
      </c>
      <c r="O6" s="119" t="s">
        <v>249</v>
      </c>
      <c r="P6" s="130">
        <v>16</v>
      </c>
      <c r="Q6" s="119" t="s">
        <v>213</v>
      </c>
      <c r="R6" s="130">
        <v>7</v>
      </c>
      <c r="S6" s="119" t="s">
        <v>207</v>
      </c>
      <c r="T6" s="130">
        <v>2</v>
      </c>
      <c r="U6" s="119" t="s">
        <v>218</v>
      </c>
      <c r="V6" s="130">
        <v>13</v>
      </c>
      <c r="W6" s="119" t="s">
        <v>198</v>
      </c>
      <c r="X6" s="130">
        <v>8</v>
      </c>
      <c r="Y6" s="119" t="s">
        <v>276</v>
      </c>
      <c r="Z6" s="130">
        <v>11</v>
      </c>
      <c r="AA6" s="119" t="s">
        <v>214</v>
      </c>
      <c r="AB6" s="130">
        <v>12</v>
      </c>
      <c r="AC6" s="119" t="s">
        <v>246</v>
      </c>
      <c r="AD6" s="130">
        <v>4</v>
      </c>
      <c r="AE6" s="119" t="s">
        <v>250</v>
      </c>
      <c r="AF6" s="130">
        <v>9</v>
      </c>
      <c r="AG6" s="119" t="s">
        <v>206</v>
      </c>
      <c r="AH6" s="130">
        <v>15</v>
      </c>
      <c r="AI6" s="6">
        <f t="shared" si="1"/>
        <v>136</v>
      </c>
      <c r="AJ6" s="6">
        <f t="shared" si="2"/>
        <v>104</v>
      </c>
    </row>
    <row r="7" spans="1:36" x14ac:dyDescent="0.3">
      <c r="A7">
        <f t="shared" si="0"/>
        <v>15</v>
      </c>
      <c r="B7" s="103" t="s">
        <v>5</v>
      </c>
      <c r="C7" s="124" t="s">
        <v>378</v>
      </c>
      <c r="D7" s="125">
        <v>12</v>
      </c>
      <c r="E7" s="124" t="s">
        <v>379</v>
      </c>
      <c r="F7" s="125">
        <v>4</v>
      </c>
      <c r="G7" s="124" t="s">
        <v>348</v>
      </c>
      <c r="H7" s="125">
        <v>15</v>
      </c>
      <c r="I7" s="124" t="s">
        <v>358</v>
      </c>
      <c r="J7" s="125">
        <v>7</v>
      </c>
      <c r="K7" s="124" t="s">
        <v>373</v>
      </c>
      <c r="L7" s="125">
        <v>3</v>
      </c>
      <c r="M7" s="124" t="s">
        <v>366</v>
      </c>
      <c r="N7" s="125">
        <v>6</v>
      </c>
      <c r="O7" s="124" t="s">
        <v>363</v>
      </c>
      <c r="P7" s="125">
        <v>16</v>
      </c>
      <c r="Q7" s="124" t="s">
        <v>375</v>
      </c>
      <c r="R7" s="125">
        <v>2</v>
      </c>
      <c r="S7" s="124" t="s">
        <v>376</v>
      </c>
      <c r="T7" s="125">
        <v>8</v>
      </c>
      <c r="U7" s="124" t="s">
        <v>360</v>
      </c>
      <c r="V7" s="125">
        <v>13</v>
      </c>
      <c r="W7" s="124" t="s">
        <v>377</v>
      </c>
      <c r="X7" s="125">
        <v>11</v>
      </c>
      <c r="Y7" s="124" t="s">
        <v>352</v>
      </c>
      <c r="Z7" s="125">
        <v>14</v>
      </c>
      <c r="AA7" s="124" t="s">
        <v>351</v>
      </c>
      <c r="AB7" s="125">
        <v>10</v>
      </c>
      <c r="AC7" s="124" t="s">
        <v>357</v>
      </c>
      <c r="AD7" s="125">
        <v>5</v>
      </c>
      <c r="AE7" s="124" t="s">
        <v>356</v>
      </c>
      <c r="AF7" s="125">
        <v>9</v>
      </c>
      <c r="AG7" s="124" t="s">
        <v>354</v>
      </c>
      <c r="AH7" s="125">
        <v>1</v>
      </c>
      <c r="AI7" s="9">
        <f t="shared" si="1"/>
        <v>136</v>
      </c>
      <c r="AJ7" s="9">
        <f t="shared" si="2"/>
        <v>90</v>
      </c>
    </row>
    <row r="8" spans="1:36" x14ac:dyDescent="0.3">
      <c r="A8">
        <f t="shared" si="0"/>
        <v>12</v>
      </c>
      <c r="B8" s="104" t="s">
        <v>13</v>
      </c>
      <c r="C8" s="119" t="s">
        <v>378</v>
      </c>
      <c r="D8" s="132">
        <v>12</v>
      </c>
      <c r="E8" s="119" t="s">
        <v>379</v>
      </c>
      <c r="F8" s="132">
        <v>2</v>
      </c>
      <c r="G8" s="119" t="s">
        <v>348</v>
      </c>
      <c r="H8" s="132">
        <v>15</v>
      </c>
      <c r="I8" s="119" t="s">
        <v>358</v>
      </c>
      <c r="J8" s="132">
        <v>7</v>
      </c>
      <c r="K8" s="119" t="s">
        <v>373</v>
      </c>
      <c r="L8" s="132">
        <v>9</v>
      </c>
      <c r="M8" s="119" t="s">
        <v>366</v>
      </c>
      <c r="N8" s="132">
        <v>10</v>
      </c>
      <c r="O8" s="119" t="s">
        <v>363</v>
      </c>
      <c r="P8" s="132">
        <v>16</v>
      </c>
      <c r="Q8" s="119" t="s">
        <v>375</v>
      </c>
      <c r="R8" s="132">
        <v>3</v>
      </c>
      <c r="S8" s="119" t="s">
        <v>376</v>
      </c>
      <c r="T8" s="132">
        <v>8</v>
      </c>
      <c r="U8" s="119" t="s">
        <v>360</v>
      </c>
      <c r="V8" s="132">
        <v>11</v>
      </c>
      <c r="W8" s="119" t="s">
        <v>377</v>
      </c>
      <c r="X8" s="132">
        <v>14</v>
      </c>
      <c r="Y8" s="119" t="s">
        <v>352</v>
      </c>
      <c r="Z8" s="132">
        <v>13</v>
      </c>
      <c r="AA8" s="119" t="s">
        <v>351</v>
      </c>
      <c r="AB8" s="132">
        <v>6</v>
      </c>
      <c r="AC8" s="119" t="s">
        <v>357</v>
      </c>
      <c r="AD8" s="132">
        <v>4</v>
      </c>
      <c r="AE8" s="119" t="s">
        <v>356</v>
      </c>
      <c r="AF8" s="132">
        <v>1</v>
      </c>
      <c r="AG8" s="119" t="s">
        <v>354</v>
      </c>
      <c r="AH8" s="132">
        <v>5</v>
      </c>
      <c r="AI8" s="6">
        <f t="shared" si="1"/>
        <v>136</v>
      </c>
      <c r="AJ8" s="6">
        <f t="shared" si="2"/>
        <v>96</v>
      </c>
    </row>
    <row r="9" spans="1:36" x14ac:dyDescent="0.3">
      <c r="A9">
        <f t="shared" si="0"/>
        <v>22</v>
      </c>
      <c r="B9" s="116" t="s">
        <v>9</v>
      </c>
      <c r="C9" s="124" t="s">
        <v>205</v>
      </c>
      <c r="D9" s="125">
        <v>10</v>
      </c>
      <c r="E9" s="124" t="s">
        <v>244</v>
      </c>
      <c r="F9" s="125">
        <v>6</v>
      </c>
      <c r="G9" s="124" t="s">
        <v>217</v>
      </c>
      <c r="H9" s="125">
        <v>2</v>
      </c>
      <c r="I9" s="124" t="s">
        <v>277</v>
      </c>
      <c r="J9" s="125">
        <v>15</v>
      </c>
      <c r="K9" s="124" t="s">
        <v>260</v>
      </c>
      <c r="L9" s="125">
        <v>3</v>
      </c>
      <c r="M9" s="124" t="s">
        <v>263</v>
      </c>
      <c r="N9" s="125">
        <v>1</v>
      </c>
      <c r="O9" s="124" t="s">
        <v>249</v>
      </c>
      <c r="P9" s="125">
        <v>16</v>
      </c>
      <c r="Q9" s="124" t="s">
        <v>213</v>
      </c>
      <c r="R9" s="125">
        <v>13</v>
      </c>
      <c r="S9" s="124" t="s">
        <v>207</v>
      </c>
      <c r="T9" s="125">
        <v>7</v>
      </c>
      <c r="U9" s="124" t="s">
        <v>251</v>
      </c>
      <c r="V9" s="125">
        <v>8</v>
      </c>
      <c r="W9" s="124" t="s">
        <v>248</v>
      </c>
      <c r="X9" s="125">
        <v>12</v>
      </c>
      <c r="Y9" s="124" t="s">
        <v>276</v>
      </c>
      <c r="Z9" s="125">
        <v>11</v>
      </c>
      <c r="AA9" s="124" t="s">
        <v>247</v>
      </c>
      <c r="AB9" s="125">
        <v>4</v>
      </c>
      <c r="AC9" s="124" t="s">
        <v>245</v>
      </c>
      <c r="AD9" s="125">
        <v>14</v>
      </c>
      <c r="AE9" s="124" t="s">
        <v>250</v>
      </c>
      <c r="AF9" s="125">
        <v>9</v>
      </c>
      <c r="AG9" s="124" t="s">
        <v>209</v>
      </c>
      <c r="AH9" s="125">
        <v>5</v>
      </c>
      <c r="AI9" s="9">
        <f t="shared" si="1"/>
        <v>136</v>
      </c>
      <c r="AJ9" s="9">
        <f t="shared" si="2"/>
        <v>59</v>
      </c>
    </row>
    <row r="10" spans="1:36" x14ac:dyDescent="0.3">
      <c r="A10">
        <f t="shared" si="0"/>
        <v>20</v>
      </c>
      <c r="B10" s="104" t="s">
        <v>10</v>
      </c>
      <c r="C10" s="119" t="s">
        <v>205</v>
      </c>
      <c r="D10" s="132">
        <v>13</v>
      </c>
      <c r="E10" s="119" t="s">
        <v>367</v>
      </c>
      <c r="F10" s="132">
        <v>2</v>
      </c>
      <c r="G10" s="119" t="s">
        <v>348</v>
      </c>
      <c r="H10" s="132">
        <v>15</v>
      </c>
      <c r="I10" s="119" t="s">
        <v>358</v>
      </c>
      <c r="J10" s="132">
        <v>8</v>
      </c>
      <c r="K10" s="119" t="s">
        <v>373</v>
      </c>
      <c r="L10" s="132">
        <v>3</v>
      </c>
      <c r="M10" s="119" t="s">
        <v>374</v>
      </c>
      <c r="N10" s="132">
        <v>1</v>
      </c>
      <c r="O10" s="119" t="s">
        <v>363</v>
      </c>
      <c r="P10" s="132">
        <v>16</v>
      </c>
      <c r="Q10" s="119" t="s">
        <v>375</v>
      </c>
      <c r="R10" s="132">
        <v>5</v>
      </c>
      <c r="S10" s="119" t="s">
        <v>376</v>
      </c>
      <c r="T10" s="132">
        <v>11</v>
      </c>
      <c r="U10" s="119" t="s">
        <v>360</v>
      </c>
      <c r="V10" s="132">
        <v>12</v>
      </c>
      <c r="W10" s="119" t="s">
        <v>377</v>
      </c>
      <c r="X10" s="132">
        <v>7</v>
      </c>
      <c r="Y10" s="119" t="s">
        <v>352</v>
      </c>
      <c r="Z10" s="132">
        <v>14</v>
      </c>
      <c r="AA10" s="119" t="s">
        <v>351</v>
      </c>
      <c r="AB10" s="132">
        <v>6</v>
      </c>
      <c r="AC10" s="119" t="s">
        <v>364</v>
      </c>
      <c r="AD10" s="132">
        <v>4</v>
      </c>
      <c r="AE10" s="119" t="s">
        <v>356</v>
      </c>
      <c r="AF10" s="132">
        <v>9</v>
      </c>
      <c r="AG10" s="119" t="s">
        <v>355</v>
      </c>
      <c r="AH10" s="132">
        <v>10</v>
      </c>
      <c r="AI10" s="6">
        <f t="shared" si="1"/>
        <v>136</v>
      </c>
      <c r="AJ10" s="6">
        <f t="shared" si="2"/>
        <v>81</v>
      </c>
    </row>
    <row r="11" spans="1:36" x14ac:dyDescent="0.3">
      <c r="A11">
        <f t="shared" si="0"/>
        <v>3</v>
      </c>
      <c r="B11" s="103" t="s">
        <v>14</v>
      </c>
      <c r="C11" s="124" t="s">
        <v>205</v>
      </c>
      <c r="D11" s="125">
        <v>12</v>
      </c>
      <c r="E11" s="124" t="s">
        <v>210</v>
      </c>
      <c r="F11" s="125">
        <v>2</v>
      </c>
      <c r="G11" s="124" t="s">
        <v>217</v>
      </c>
      <c r="H11" s="125">
        <v>10</v>
      </c>
      <c r="I11" s="124" t="s">
        <v>277</v>
      </c>
      <c r="J11" s="125">
        <v>3</v>
      </c>
      <c r="K11" s="124" t="s">
        <v>278</v>
      </c>
      <c r="L11" s="125">
        <v>1</v>
      </c>
      <c r="M11" s="124" t="s">
        <v>263</v>
      </c>
      <c r="N11" s="125">
        <v>9</v>
      </c>
      <c r="O11" s="124" t="s">
        <v>249</v>
      </c>
      <c r="P11" s="125">
        <v>16</v>
      </c>
      <c r="Q11" s="124" t="s">
        <v>213</v>
      </c>
      <c r="R11" s="125">
        <v>7</v>
      </c>
      <c r="S11" s="124" t="s">
        <v>262</v>
      </c>
      <c r="T11" s="125">
        <v>6</v>
      </c>
      <c r="U11" s="124" t="s">
        <v>218</v>
      </c>
      <c r="V11" s="125">
        <v>15</v>
      </c>
      <c r="W11" s="124" t="s">
        <v>198</v>
      </c>
      <c r="X11" s="125">
        <v>14</v>
      </c>
      <c r="Y11" s="124" t="s">
        <v>276</v>
      </c>
      <c r="Z11" s="125">
        <v>13</v>
      </c>
      <c r="AA11" s="124" t="s">
        <v>214</v>
      </c>
      <c r="AB11" s="125">
        <v>11</v>
      </c>
      <c r="AC11" s="124" t="s">
        <v>245</v>
      </c>
      <c r="AD11" s="125">
        <v>5</v>
      </c>
      <c r="AE11" s="124" t="s">
        <v>250</v>
      </c>
      <c r="AF11" s="125">
        <v>4</v>
      </c>
      <c r="AG11" s="124" t="s">
        <v>206</v>
      </c>
      <c r="AH11" s="125">
        <v>8</v>
      </c>
      <c r="AI11" s="9">
        <f t="shared" si="1"/>
        <v>136</v>
      </c>
      <c r="AJ11" s="9">
        <f t="shared" si="2"/>
        <v>107</v>
      </c>
    </row>
    <row r="12" spans="1:36" x14ac:dyDescent="0.3">
      <c r="A12">
        <f t="shared" si="0"/>
        <v>6</v>
      </c>
      <c r="B12" s="104" t="s">
        <v>12</v>
      </c>
      <c r="C12" s="119" t="s">
        <v>205</v>
      </c>
      <c r="D12" s="134">
        <v>12</v>
      </c>
      <c r="E12" s="119" t="s">
        <v>210</v>
      </c>
      <c r="F12" s="134">
        <v>6</v>
      </c>
      <c r="G12" s="119" t="s">
        <v>217</v>
      </c>
      <c r="H12" s="134">
        <v>15</v>
      </c>
      <c r="I12" s="119" t="s">
        <v>277</v>
      </c>
      <c r="J12" s="134">
        <v>11</v>
      </c>
      <c r="K12" s="119" t="s">
        <v>278</v>
      </c>
      <c r="L12" s="134">
        <v>7</v>
      </c>
      <c r="M12" s="119" t="s">
        <v>263</v>
      </c>
      <c r="N12" s="134">
        <v>5</v>
      </c>
      <c r="O12" s="119" t="s">
        <v>249</v>
      </c>
      <c r="P12" s="134">
        <v>16</v>
      </c>
      <c r="Q12" s="119" t="s">
        <v>213</v>
      </c>
      <c r="R12" s="134">
        <v>10</v>
      </c>
      <c r="S12" s="119" t="s">
        <v>262</v>
      </c>
      <c r="T12" s="134">
        <v>4</v>
      </c>
      <c r="U12" s="119" t="s">
        <v>218</v>
      </c>
      <c r="V12" s="134">
        <v>13</v>
      </c>
      <c r="W12" s="119" t="s">
        <v>198</v>
      </c>
      <c r="X12" s="134">
        <v>9</v>
      </c>
      <c r="Y12" s="119" t="s">
        <v>276</v>
      </c>
      <c r="Z12" s="134">
        <v>14</v>
      </c>
      <c r="AA12" s="119" t="s">
        <v>214</v>
      </c>
      <c r="AB12" s="134">
        <v>1</v>
      </c>
      <c r="AC12" s="119" t="s">
        <v>245</v>
      </c>
      <c r="AD12" s="134">
        <v>8</v>
      </c>
      <c r="AE12" s="119" t="s">
        <v>250</v>
      </c>
      <c r="AF12" s="134">
        <v>3</v>
      </c>
      <c r="AG12" s="119" t="s">
        <v>206</v>
      </c>
      <c r="AH12" s="134">
        <v>2</v>
      </c>
      <c r="AI12" s="6">
        <f t="shared" si="1"/>
        <v>136</v>
      </c>
      <c r="AJ12" s="6">
        <f t="shared" si="2"/>
        <v>98</v>
      </c>
    </row>
    <row r="13" spans="1:36" x14ac:dyDescent="0.3">
      <c r="A13">
        <f t="shared" si="0"/>
        <v>16</v>
      </c>
      <c r="B13" s="103" t="s">
        <v>8</v>
      </c>
      <c r="C13" s="124" t="s">
        <v>205</v>
      </c>
      <c r="D13" s="125">
        <v>10</v>
      </c>
      <c r="E13" s="124" t="s">
        <v>210</v>
      </c>
      <c r="F13" s="125">
        <v>4</v>
      </c>
      <c r="G13" s="124" t="s">
        <v>217</v>
      </c>
      <c r="H13" s="125">
        <v>14</v>
      </c>
      <c r="I13" s="124" t="s">
        <v>277</v>
      </c>
      <c r="J13" s="125">
        <v>11</v>
      </c>
      <c r="K13" s="124" t="s">
        <v>278</v>
      </c>
      <c r="L13" s="125">
        <v>7</v>
      </c>
      <c r="M13" s="124" t="s">
        <v>263</v>
      </c>
      <c r="N13" s="125">
        <v>12</v>
      </c>
      <c r="O13" s="124" t="s">
        <v>249</v>
      </c>
      <c r="P13" s="125">
        <v>16</v>
      </c>
      <c r="Q13" s="124" t="s">
        <v>213</v>
      </c>
      <c r="R13" s="125">
        <v>1</v>
      </c>
      <c r="S13" s="124" t="s">
        <v>207</v>
      </c>
      <c r="T13" s="125">
        <v>2</v>
      </c>
      <c r="U13" s="124" t="s">
        <v>218</v>
      </c>
      <c r="V13" s="125">
        <v>13</v>
      </c>
      <c r="W13" s="124" t="s">
        <v>198</v>
      </c>
      <c r="X13" s="125">
        <v>9</v>
      </c>
      <c r="Y13" s="124" t="s">
        <v>276</v>
      </c>
      <c r="Z13" s="125">
        <v>15</v>
      </c>
      <c r="AA13" s="124" t="s">
        <v>214</v>
      </c>
      <c r="AB13" s="125">
        <v>5</v>
      </c>
      <c r="AC13" s="124" t="s">
        <v>245</v>
      </c>
      <c r="AD13" s="125">
        <v>3</v>
      </c>
      <c r="AE13" s="124" t="s">
        <v>250</v>
      </c>
      <c r="AF13" s="125">
        <v>6</v>
      </c>
      <c r="AG13" s="124" t="s">
        <v>206</v>
      </c>
      <c r="AH13" s="125">
        <v>8</v>
      </c>
      <c r="AI13" s="9">
        <f t="shared" si="1"/>
        <v>136</v>
      </c>
      <c r="AJ13" s="9">
        <f t="shared" si="2"/>
        <v>88</v>
      </c>
    </row>
    <row r="14" spans="1:36" x14ac:dyDescent="0.3">
      <c r="A14">
        <f t="shared" si="0"/>
        <v>17</v>
      </c>
      <c r="B14" s="104" t="s">
        <v>6</v>
      </c>
      <c r="C14" s="119" t="s">
        <v>381</v>
      </c>
      <c r="D14" s="134">
        <v>14</v>
      </c>
      <c r="E14" s="119" t="s">
        <v>382</v>
      </c>
      <c r="F14" s="134">
        <v>1</v>
      </c>
      <c r="G14" s="119" t="s">
        <v>383</v>
      </c>
      <c r="H14" s="134">
        <v>15</v>
      </c>
      <c r="I14" s="119" t="s">
        <v>350</v>
      </c>
      <c r="J14" s="134">
        <v>2</v>
      </c>
      <c r="K14" s="119" t="s">
        <v>384</v>
      </c>
      <c r="L14" s="134">
        <v>3</v>
      </c>
      <c r="M14" s="119" t="s">
        <v>385</v>
      </c>
      <c r="N14" s="134">
        <v>11</v>
      </c>
      <c r="O14" s="119" t="s">
        <v>249</v>
      </c>
      <c r="P14" s="134">
        <v>16</v>
      </c>
      <c r="Q14" s="119" t="s">
        <v>261</v>
      </c>
      <c r="R14" s="134">
        <v>9</v>
      </c>
      <c r="S14" s="119" t="s">
        <v>386</v>
      </c>
      <c r="T14" s="134">
        <v>12</v>
      </c>
      <c r="U14" s="119" t="s">
        <v>387</v>
      </c>
      <c r="V14" s="134">
        <v>8</v>
      </c>
      <c r="W14" s="119" t="s">
        <v>388</v>
      </c>
      <c r="X14" s="134">
        <v>13</v>
      </c>
      <c r="Y14" s="119" t="s">
        <v>276</v>
      </c>
      <c r="Z14" s="134">
        <v>6</v>
      </c>
      <c r="AA14" s="119" t="s">
        <v>214</v>
      </c>
      <c r="AB14" s="134">
        <v>7</v>
      </c>
      <c r="AC14" s="119" t="s">
        <v>245</v>
      </c>
      <c r="AD14" s="134">
        <v>4</v>
      </c>
      <c r="AE14" s="119" t="s">
        <v>243</v>
      </c>
      <c r="AF14" s="134">
        <v>10</v>
      </c>
      <c r="AG14" s="119" t="s">
        <v>206</v>
      </c>
      <c r="AH14" s="134">
        <v>5</v>
      </c>
      <c r="AI14" s="6">
        <f t="shared" si="1"/>
        <v>136</v>
      </c>
      <c r="AJ14" s="6">
        <f t="shared" si="2"/>
        <v>84</v>
      </c>
    </row>
    <row r="15" spans="1:36" x14ac:dyDescent="0.3">
      <c r="A15">
        <f t="shared" si="0"/>
        <v>1</v>
      </c>
      <c r="B15" s="103" t="s">
        <v>4</v>
      </c>
      <c r="C15" s="124" t="s">
        <v>205</v>
      </c>
      <c r="D15" s="125">
        <v>8</v>
      </c>
      <c r="E15" s="124" t="s">
        <v>210</v>
      </c>
      <c r="F15" s="125">
        <v>3</v>
      </c>
      <c r="G15" s="124" t="s">
        <v>217</v>
      </c>
      <c r="H15" s="125">
        <v>16</v>
      </c>
      <c r="I15" s="124" t="s">
        <v>277</v>
      </c>
      <c r="J15" s="125">
        <v>4</v>
      </c>
      <c r="K15" s="124" t="s">
        <v>260</v>
      </c>
      <c r="L15" s="125">
        <v>9</v>
      </c>
      <c r="M15" s="124" t="s">
        <v>263</v>
      </c>
      <c r="N15" s="125">
        <v>5</v>
      </c>
      <c r="O15" s="124" t="s">
        <v>249</v>
      </c>
      <c r="P15" s="125">
        <v>15</v>
      </c>
      <c r="Q15" s="124" t="s">
        <v>261</v>
      </c>
      <c r="R15" s="125">
        <v>2</v>
      </c>
      <c r="S15" s="124" t="s">
        <v>207</v>
      </c>
      <c r="T15" s="125">
        <v>6</v>
      </c>
      <c r="U15" s="124" t="s">
        <v>218</v>
      </c>
      <c r="V15" s="125">
        <v>14</v>
      </c>
      <c r="W15" s="124" t="s">
        <v>198</v>
      </c>
      <c r="X15" s="125">
        <v>11</v>
      </c>
      <c r="Y15" s="124" t="s">
        <v>276</v>
      </c>
      <c r="Z15" s="125">
        <v>13</v>
      </c>
      <c r="AA15" s="124" t="s">
        <v>214</v>
      </c>
      <c r="AB15" s="125">
        <v>12</v>
      </c>
      <c r="AC15" s="124" t="s">
        <v>245</v>
      </c>
      <c r="AD15" s="125">
        <v>7</v>
      </c>
      <c r="AE15" s="124" t="s">
        <v>250</v>
      </c>
      <c r="AF15" s="125">
        <v>1</v>
      </c>
      <c r="AG15" s="124" t="s">
        <v>206</v>
      </c>
      <c r="AH15" s="125">
        <v>10</v>
      </c>
      <c r="AI15" s="9">
        <f t="shared" si="1"/>
        <v>136</v>
      </c>
      <c r="AJ15" s="9">
        <f t="shared" si="2"/>
        <v>110</v>
      </c>
    </row>
    <row r="16" spans="1:36" x14ac:dyDescent="0.3">
      <c r="A16">
        <f t="shared" si="0"/>
        <v>10</v>
      </c>
      <c r="B16" s="104" t="s">
        <v>7</v>
      </c>
      <c r="C16" s="119" t="s">
        <v>205</v>
      </c>
      <c r="D16" s="132">
        <v>13</v>
      </c>
      <c r="E16" s="119" t="s">
        <v>244</v>
      </c>
      <c r="F16" s="132">
        <v>4</v>
      </c>
      <c r="G16" s="119" t="s">
        <v>217</v>
      </c>
      <c r="H16" s="132">
        <v>15</v>
      </c>
      <c r="I16" s="119" t="s">
        <v>277</v>
      </c>
      <c r="J16" s="132">
        <v>9</v>
      </c>
      <c r="K16" s="119" t="s">
        <v>260</v>
      </c>
      <c r="L16" s="132">
        <v>7</v>
      </c>
      <c r="M16" s="119" t="s">
        <v>263</v>
      </c>
      <c r="N16" s="132">
        <v>8</v>
      </c>
      <c r="O16" s="119" t="s">
        <v>249</v>
      </c>
      <c r="P16" s="132">
        <v>16</v>
      </c>
      <c r="Q16" s="119" t="s">
        <v>261</v>
      </c>
      <c r="R16" s="132">
        <v>3</v>
      </c>
      <c r="S16" s="119" t="s">
        <v>207</v>
      </c>
      <c r="T16" s="132">
        <v>2</v>
      </c>
      <c r="U16" s="119" t="s">
        <v>218</v>
      </c>
      <c r="V16" s="132">
        <v>11</v>
      </c>
      <c r="W16" s="119" t="s">
        <v>198</v>
      </c>
      <c r="X16" s="132">
        <v>14</v>
      </c>
      <c r="Y16" s="119" t="s">
        <v>276</v>
      </c>
      <c r="Z16" s="132">
        <v>12</v>
      </c>
      <c r="AA16" s="119" t="s">
        <v>214</v>
      </c>
      <c r="AB16" s="132">
        <v>10</v>
      </c>
      <c r="AC16" s="119" t="s">
        <v>245</v>
      </c>
      <c r="AD16" s="132">
        <v>6</v>
      </c>
      <c r="AE16" s="119" t="s">
        <v>243</v>
      </c>
      <c r="AF16" s="132">
        <v>1</v>
      </c>
      <c r="AG16" s="119" t="s">
        <v>206</v>
      </c>
      <c r="AH16" s="132">
        <v>5</v>
      </c>
      <c r="AI16" s="6">
        <f t="shared" si="1"/>
        <v>136</v>
      </c>
      <c r="AJ16" s="6">
        <f t="shared" si="2"/>
        <v>97</v>
      </c>
    </row>
    <row r="17" spans="1:36" x14ac:dyDescent="0.3">
      <c r="A17">
        <f t="shared" si="0"/>
        <v>21</v>
      </c>
      <c r="B17" s="89" t="s">
        <v>40</v>
      </c>
      <c r="C17" s="27" t="s">
        <v>205</v>
      </c>
      <c r="D17" s="28">
        <v>16</v>
      </c>
      <c r="E17" s="27" t="s">
        <v>244</v>
      </c>
      <c r="F17" s="28">
        <v>10</v>
      </c>
      <c r="G17" s="27" t="s">
        <v>217</v>
      </c>
      <c r="H17" s="28">
        <v>13</v>
      </c>
      <c r="I17" s="27" t="s">
        <v>277</v>
      </c>
      <c r="J17" s="28">
        <v>11</v>
      </c>
      <c r="K17" s="27" t="s">
        <v>260</v>
      </c>
      <c r="L17" s="28">
        <v>2</v>
      </c>
      <c r="M17" s="27" t="s">
        <v>263</v>
      </c>
      <c r="N17" s="28">
        <v>3</v>
      </c>
      <c r="O17" s="27" t="s">
        <v>249</v>
      </c>
      <c r="P17" s="28">
        <v>15</v>
      </c>
      <c r="Q17" s="27" t="s">
        <v>213</v>
      </c>
      <c r="R17" s="28">
        <v>1</v>
      </c>
      <c r="S17" s="27" t="s">
        <v>207</v>
      </c>
      <c r="T17" s="28">
        <v>4</v>
      </c>
      <c r="U17" s="27" t="s">
        <v>218</v>
      </c>
      <c r="V17" s="28">
        <v>12</v>
      </c>
      <c r="W17" s="27" t="s">
        <v>198</v>
      </c>
      <c r="X17" s="28">
        <v>5</v>
      </c>
      <c r="Y17" s="27" t="s">
        <v>276</v>
      </c>
      <c r="Z17" s="28">
        <v>14</v>
      </c>
      <c r="AA17" s="27" t="s">
        <v>214</v>
      </c>
      <c r="AB17" s="28">
        <v>9</v>
      </c>
      <c r="AC17" s="27" t="s">
        <v>246</v>
      </c>
      <c r="AD17" s="28">
        <v>8</v>
      </c>
      <c r="AE17" s="27" t="s">
        <v>250</v>
      </c>
      <c r="AF17" s="28">
        <v>7</v>
      </c>
      <c r="AG17" s="27" t="s">
        <v>206</v>
      </c>
      <c r="AH17" s="28">
        <v>6</v>
      </c>
      <c r="AI17" s="25">
        <f t="shared" si="1"/>
        <v>136</v>
      </c>
      <c r="AJ17" s="26">
        <f t="shared" si="2"/>
        <v>77</v>
      </c>
    </row>
    <row r="18" spans="1:36" x14ac:dyDescent="0.3">
      <c r="A18">
        <f t="shared" si="0"/>
        <v>14</v>
      </c>
      <c r="B18" s="104" t="s">
        <v>3</v>
      </c>
      <c r="C18" s="119" t="s">
        <v>205</v>
      </c>
      <c r="D18" s="131">
        <v>10</v>
      </c>
      <c r="E18" s="119" t="s">
        <v>244</v>
      </c>
      <c r="F18" s="131">
        <v>5</v>
      </c>
      <c r="G18" s="119" t="s">
        <v>217</v>
      </c>
      <c r="H18" s="131">
        <v>16</v>
      </c>
      <c r="I18" s="119" t="s">
        <v>277</v>
      </c>
      <c r="J18" s="131">
        <v>11</v>
      </c>
      <c r="K18" s="119" t="s">
        <v>260</v>
      </c>
      <c r="L18" s="131">
        <v>1</v>
      </c>
      <c r="M18" s="119" t="s">
        <v>263</v>
      </c>
      <c r="N18" s="131">
        <v>6</v>
      </c>
      <c r="O18" s="119" t="s">
        <v>249</v>
      </c>
      <c r="P18" s="131">
        <v>15</v>
      </c>
      <c r="Q18" s="119" t="s">
        <v>213</v>
      </c>
      <c r="R18" s="131">
        <v>2</v>
      </c>
      <c r="S18" s="119" t="s">
        <v>207</v>
      </c>
      <c r="T18" s="131">
        <v>9</v>
      </c>
      <c r="U18" s="119" t="s">
        <v>218</v>
      </c>
      <c r="V18" s="131">
        <v>12</v>
      </c>
      <c r="W18" s="119" t="s">
        <v>198</v>
      </c>
      <c r="X18" s="131">
        <v>13</v>
      </c>
      <c r="Y18" s="119" t="s">
        <v>276</v>
      </c>
      <c r="Z18" s="131">
        <v>14</v>
      </c>
      <c r="AA18" s="119" t="s">
        <v>247</v>
      </c>
      <c r="AB18" s="131">
        <v>3</v>
      </c>
      <c r="AC18" s="119" t="s">
        <v>245</v>
      </c>
      <c r="AD18" s="131">
        <v>7</v>
      </c>
      <c r="AE18" s="119" t="s">
        <v>243</v>
      </c>
      <c r="AF18" s="131">
        <v>4</v>
      </c>
      <c r="AG18" s="119" t="s">
        <v>206</v>
      </c>
      <c r="AH18" s="131">
        <v>8</v>
      </c>
      <c r="AI18" s="40">
        <f t="shared" si="1"/>
        <v>136</v>
      </c>
      <c r="AJ18" s="41">
        <f t="shared" si="2"/>
        <v>92</v>
      </c>
    </row>
    <row r="19" spans="1:36" x14ac:dyDescent="0.3">
      <c r="A19">
        <f t="shared" si="0"/>
        <v>5</v>
      </c>
      <c r="B19" s="89" t="s">
        <v>60</v>
      </c>
      <c r="C19" s="27" t="s">
        <v>205</v>
      </c>
      <c r="D19" s="28">
        <v>12</v>
      </c>
      <c r="E19" s="27" t="s">
        <v>210</v>
      </c>
      <c r="F19" s="28">
        <v>9</v>
      </c>
      <c r="G19" s="27" t="s">
        <v>217</v>
      </c>
      <c r="H19" s="28">
        <v>15</v>
      </c>
      <c r="I19" s="27" t="s">
        <v>277</v>
      </c>
      <c r="J19" s="28">
        <v>3</v>
      </c>
      <c r="K19" s="27" t="s">
        <v>260</v>
      </c>
      <c r="L19" s="28">
        <v>5</v>
      </c>
      <c r="M19" s="27" t="s">
        <v>263</v>
      </c>
      <c r="N19" s="28">
        <v>10</v>
      </c>
      <c r="O19" s="27" t="s">
        <v>249</v>
      </c>
      <c r="P19" s="28">
        <v>16</v>
      </c>
      <c r="Q19" s="27" t="s">
        <v>261</v>
      </c>
      <c r="R19" s="28">
        <v>6</v>
      </c>
      <c r="S19" s="27" t="s">
        <v>262</v>
      </c>
      <c r="T19" s="28">
        <v>7</v>
      </c>
      <c r="U19" s="27" t="s">
        <v>218</v>
      </c>
      <c r="V19" s="28">
        <v>11</v>
      </c>
      <c r="W19" s="27" t="s">
        <v>198</v>
      </c>
      <c r="X19" s="28">
        <v>13</v>
      </c>
      <c r="Y19" s="27" t="s">
        <v>276</v>
      </c>
      <c r="Z19" s="28">
        <v>14</v>
      </c>
      <c r="AA19" s="27" t="s">
        <v>214</v>
      </c>
      <c r="AB19" s="28">
        <v>8</v>
      </c>
      <c r="AC19" s="27" t="s">
        <v>246</v>
      </c>
      <c r="AD19" s="28">
        <v>1</v>
      </c>
      <c r="AE19" s="27" t="s">
        <v>250</v>
      </c>
      <c r="AF19" s="28">
        <v>4</v>
      </c>
      <c r="AG19" s="27" t="s">
        <v>206</v>
      </c>
      <c r="AH19" s="28">
        <v>2</v>
      </c>
      <c r="AI19" s="18">
        <f t="shared" si="1"/>
        <v>136</v>
      </c>
      <c r="AJ19" s="9">
        <f t="shared" si="2"/>
        <v>100</v>
      </c>
    </row>
    <row r="20" spans="1:36" x14ac:dyDescent="0.3">
      <c r="A20">
        <f t="shared" si="0"/>
        <v>17</v>
      </c>
      <c r="B20" s="104" t="s">
        <v>61</v>
      </c>
      <c r="C20" s="119" t="s">
        <v>205</v>
      </c>
      <c r="D20" s="132">
        <v>11</v>
      </c>
      <c r="E20" s="119" t="s">
        <v>244</v>
      </c>
      <c r="F20" s="132">
        <v>3</v>
      </c>
      <c r="G20" s="119" t="s">
        <v>217</v>
      </c>
      <c r="H20" s="132">
        <v>15</v>
      </c>
      <c r="I20" s="119" t="s">
        <v>277</v>
      </c>
      <c r="J20" s="132">
        <v>5</v>
      </c>
      <c r="K20" s="119" t="s">
        <v>278</v>
      </c>
      <c r="L20" s="132">
        <v>9</v>
      </c>
      <c r="M20" s="119" t="s">
        <v>263</v>
      </c>
      <c r="N20" s="132">
        <v>10</v>
      </c>
      <c r="O20" s="119" t="s">
        <v>249</v>
      </c>
      <c r="P20" s="132">
        <v>16</v>
      </c>
      <c r="Q20" s="119" t="s">
        <v>213</v>
      </c>
      <c r="R20" s="132">
        <v>1</v>
      </c>
      <c r="S20" s="119" t="s">
        <v>262</v>
      </c>
      <c r="T20" s="132">
        <v>7</v>
      </c>
      <c r="U20" s="119" t="s">
        <v>218</v>
      </c>
      <c r="V20" s="132">
        <v>12</v>
      </c>
      <c r="W20" s="119" t="s">
        <v>198</v>
      </c>
      <c r="X20" s="132">
        <v>13</v>
      </c>
      <c r="Y20" s="119" t="s">
        <v>276</v>
      </c>
      <c r="Z20" s="132">
        <v>14</v>
      </c>
      <c r="AA20" s="119" t="s">
        <v>214</v>
      </c>
      <c r="AB20" s="132">
        <v>2</v>
      </c>
      <c r="AC20" s="119" t="s">
        <v>245</v>
      </c>
      <c r="AD20" s="132">
        <v>4</v>
      </c>
      <c r="AE20" s="119" t="s">
        <v>250</v>
      </c>
      <c r="AF20" s="132">
        <v>8</v>
      </c>
      <c r="AG20" s="119" t="s">
        <v>209</v>
      </c>
      <c r="AH20" s="132">
        <v>6</v>
      </c>
      <c r="AI20" s="40">
        <f t="shared" si="1"/>
        <v>136</v>
      </c>
      <c r="AJ20" s="53">
        <f t="shared" si="2"/>
        <v>84</v>
      </c>
    </row>
    <row r="21" spans="1:36" x14ac:dyDescent="0.3">
      <c r="A21">
        <f>RANK(AJ21,$AJ$4:$AJ$25,0)</f>
        <v>6</v>
      </c>
      <c r="B21" s="103" t="s">
        <v>340</v>
      </c>
      <c r="C21" s="98" t="s">
        <v>205</v>
      </c>
      <c r="D21" s="99">
        <v>13</v>
      </c>
      <c r="E21" s="98" t="s">
        <v>244</v>
      </c>
      <c r="F21" s="99">
        <v>1</v>
      </c>
      <c r="G21" s="98" t="s">
        <v>217</v>
      </c>
      <c r="H21" s="99">
        <v>14</v>
      </c>
      <c r="I21" s="98" t="s">
        <v>211</v>
      </c>
      <c r="J21" s="99">
        <v>2</v>
      </c>
      <c r="K21" s="98" t="s">
        <v>260</v>
      </c>
      <c r="L21" s="99">
        <v>8</v>
      </c>
      <c r="M21" s="98" t="s">
        <v>263</v>
      </c>
      <c r="N21" s="99">
        <v>9</v>
      </c>
      <c r="O21" s="98" t="s">
        <v>249</v>
      </c>
      <c r="P21" s="99">
        <v>15</v>
      </c>
      <c r="Q21" s="98" t="s">
        <v>213</v>
      </c>
      <c r="R21" s="99">
        <v>3</v>
      </c>
      <c r="S21" s="98" t="s">
        <v>207</v>
      </c>
      <c r="T21" s="99">
        <v>10</v>
      </c>
      <c r="U21" s="98" t="s">
        <v>218</v>
      </c>
      <c r="V21" s="99">
        <v>12</v>
      </c>
      <c r="W21" s="98" t="s">
        <v>198</v>
      </c>
      <c r="X21" s="99">
        <v>11</v>
      </c>
      <c r="Y21" s="98" t="s">
        <v>276</v>
      </c>
      <c r="Z21" s="99">
        <v>16</v>
      </c>
      <c r="AA21" s="98" t="s">
        <v>214</v>
      </c>
      <c r="AB21" s="99">
        <v>4</v>
      </c>
      <c r="AC21" s="98" t="s">
        <v>246</v>
      </c>
      <c r="AD21" s="99">
        <v>5</v>
      </c>
      <c r="AE21" s="98" t="s">
        <v>243</v>
      </c>
      <c r="AF21" s="99">
        <v>6</v>
      </c>
      <c r="AG21" s="98" t="s">
        <v>206</v>
      </c>
      <c r="AH21" s="99">
        <v>7</v>
      </c>
      <c r="AI21" s="100">
        <f t="shared" si="1"/>
        <v>136</v>
      </c>
      <c r="AJ21" s="101">
        <f t="shared" si="2"/>
        <v>98</v>
      </c>
    </row>
    <row r="22" spans="1:36" x14ac:dyDescent="0.3">
      <c r="A22">
        <f>RANK(AJ22,$AJ$4:$AJ$25,0)</f>
        <v>13</v>
      </c>
      <c r="B22" s="104" t="s">
        <v>339</v>
      </c>
      <c r="C22" s="119" t="s">
        <v>205</v>
      </c>
      <c r="D22" s="132">
        <v>12</v>
      </c>
      <c r="E22" s="119" t="s">
        <v>210</v>
      </c>
      <c r="F22" s="132">
        <v>2</v>
      </c>
      <c r="G22" s="119" t="s">
        <v>217</v>
      </c>
      <c r="H22" s="132">
        <v>15</v>
      </c>
      <c r="I22" s="119" t="s">
        <v>277</v>
      </c>
      <c r="J22" s="132">
        <v>7</v>
      </c>
      <c r="K22" s="119" t="s">
        <v>260</v>
      </c>
      <c r="L22" s="132">
        <v>6</v>
      </c>
      <c r="M22" s="119" t="s">
        <v>263</v>
      </c>
      <c r="N22" s="132">
        <v>9</v>
      </c>
      <c r="O22" s="119" t="s">
        <v>249</v>
      </c>
      <c r="P22" s="132">
        <v>16</v>
      </c>
      <c r="Q22" s="119" t="s">
        <v>261</v>
      </c>
      <c r="R22" s="132">
        <v>3</v>
      </c>
      <c r="S22" s="119" t="s">
        <v>207</v>
      </c>
      <c r="T22" s="132">
        <v>10</v>
      </c>
      <c r="U22" s="119" t="s">
        <v>218</v>
      </c>
      <c r="V22" s="132">
        <v>11</v>
      </c>
      <c r="W22" s="119" t="s">
        <v>198</v>
      </c>
      <c r="X22" s="132">
        <v>13</v>
      </c>
      <c r="Y22" s="119" t="s">
        <v>276</v>
      </c>
      <c r="Z22" s="132">
        <v>14</v>
      </c>
      <c r="AA22" s="119" t="s">
        <v>214</v>
      </c>
      <c r="AB22" s="132">
        <v>8</v>
      </c>
      <c r="AC22" s="119" t="s">
        <v>246</v>
      </c>
      <c r="AD22" s="132">
        <v>1</v>
      </c>
      <c r="AE22" s="119" t="s">
        <v>243</v>
      </c>
      <c r="AF22" s="132">
        <v>5</v>
      </c>
      <c r="AG22" s="119" t="s">
        <v>206</v>
      </c>
      <c r="AH22" s="132">
        <v>4</v>
      </c>
      <c r="AI22" s="96">
        <f t="shared" si="1"/>
        <v>136</v>
      </c>
      <c r="AJ22" s="97">
        <f t="shared" si="2"/>
        <v>94</v>
      </c>
    </row>
    <row r="23" spans="1:36" x14ac:dyDescent="0.3">
      <c r="A23">
        <f>RANK(AJ23,$AJ$4:$AJ$25,0)</f>
        <v>17</v>
      </c>
      <c r="B23" s="89" t="s">
        <v>347</v>
      </c>
      <c r="C23" s="98" t="s">
        <v>205</v>
      </c>
      <c r="D23" s="99">
        <v>10</v>
      </c>
      <c r="E23" s="98" t="s">
        <v>244</v>
      </c>
      <c r="F23" s="99">
        <v>3</v>
      </c>
      <c r="G23" s="98" t="s">
        <v>217</v>
      </c>
      <c r="H23" s="99">
        <v>15</v>
      </c>
      <c r="I23" s="98" t="s">
        <v>277</v>
      </c>
      <c r="J23" s="99">
        <v>8</v>
      </c>
      <c r="K23" s="98" t="s">
        <v>278</v>
      </c>
      <c r="L23" s="99">
        <v>7</v>
      </c>
      <c r="M23" s="98" t="s">
        <v>263</v>
      </c>
      <c r="N23" s="99">
        <v>9</v>
      </c>
      <c r="O23" s="98" t="s">
        <v>249</v>
      </c>
      <c r="P23" s="99">
        <v>16</v>
      </c>
      <c r="Q23" s="98" t="s">
        <v>213</v>
      </c>
      <c r="R23" s="99">
        <v>2</v>
      </c>
      <c r="S23" s="98" t="s">
        <v>262</v>
      </c>
      <c r="T23" s="99">
        <v>1</v>
      </c>
      <c r="U23" s="98" t="s">
        <v>218</v>
      </c>
      <c r="V23" s="99">
        <v>12</v>
      </c>
      <c r="W23" s="98" t="s">
        <v>198</v>
      </c>
      <c r="X23" s="99">
        <v>11</v>
      </c>
      <c r="Y23" s="98" t="s">
        <v>276</v>
      </c>
      <c r="Z23" s="99">
        <v>13</v>
      </c>
      <c r="AA23" s="98" t="s">
        <v>214</v>
      </c>
      <c r="AB23" s="99">
        <v>14</v>
      </c>
      <c r="AC23" s="98" t="s">
        <v>246</v>
      </c>
      <c r="AD23" s="99">
        <v>5</v>
      </c>
      <c r="AE23" s="98" t="s">
        <v>250</v>
      </c>
      <c r="AF23" s="99">
        <v>4</v>
      </c>
      <c r="AG23" s="98" t="s">
        <v>209</v>
      </c>
      <c r="AH23" s="99">
        <v>6</v>
      </c>
      <c r="AI23" s="100">
        <f t="shared" si="1"/>
        <v>136</v>
      </c>
      <c r="AJ23" s="101">
        <f t="shared" si="2"/>
        <v>84</v>
      </c>
    </row>
    <row r="24" spans="1:36" x14ac:dyDescent="0.3">
      <c r="A24">
        <f>RANK(AJ24,$AJ$4:$AJ$25,0)</f>
        <v>6</v>
      </c>
      <c r="B24" s="104" t="s">
        <v>345</v>
      </c>
      <c r="C24" s="119" t="s">
        <v>205</v>
      </c>
      <c r="D24" s="130">
        <v>11</v>
      </c>
      <c r="E24" s="119" t="s">
        <v>210</v>
      </c>
      <c r="F24" s="130">
        <v>2</v>
      </c>
      <c r="G24" s="119" t="s">
        <v>217</v>
      </c>
      <c r="H24" s="130">
        <v>13</v>
      </c>
      <c r="I24" s="119" t="s">
        <v>277</v>
      </c>
      <c r="J24" s="130">
        <v>8</v>
      </c>
      <c r="K24" s="119" t="s">
        <v>260</v>
      </c>
      <c r="L24" s="130">
        <v>4</v>
      </c>
      <c r="M24" s="119" t="s">
        <v>263</v>
      </c>
      <c r="N24" s="130">
        <v>5</v>
      </c>
      <c r="O24" s="119" t="s">
        <v>249</v>
      </c>
      <c r="P24" s="130">
        <v>15</v>
      </c>
      <c r="Q24" s="119" t="s">
        <v>213</v>
      </c>
      <c r="R24" s="130">
        <v>3</v>
      </c>
      <c r="S24" s="119" t="s">
        <v>207</v>
      </c>
      <c r="T24" s="130">
        <v>6</v>
      </c>
      <c r="U24" s="119" t="s">
        <v>218</v>
      </c>
      <c r="V24" s="130">
        <v>14</v>
      </c>
      <c r="W24" s="119" t="s">
        <v>198</v>
      </c>
      <c r="X24" s="130">
        <v>12</v>
      </c>
      <c r="Y24" s="119" t="s">
        <v>276</v>
      </c>
      <c r="Z24" s="130">
        <v>16</v>
      </c>
      <c r="AA24" s="119" t="s">
        <v>214</v>
      </c>
      <c r="AB24" s="130">
        <v>9</v>
      </c>
      <c r="AC24" s="119" t="s">
        <v>246</v>
      </c>
      <c r="AD24" s="130">
        <v>1</v>
      </c>
      <c r="AE24" s="119" t="s">
        <v>250</v>
      </c>
      <c r="AF24" s="130">
        <v>7</v>
      </c>
      <c r="AG24" s="119" t="s">
        <v>206</v>
      </c>
      <c r="AH24" s="130">
        <v>10</v>
      </c>
      <c r="AI24" s="96">
        <f t="shared" si="1"/>
        <v>136</v>
      </c>
      <c r="AJ24" s="97">
        <f t="shared" si="2"/>
        <v>98</v>
      </c>
    </row>
    <row r="25" spans="1:36" ht="14.95" thickBot="1" x14ac:dyDescent="0.35">
      <c r="A25">
        <f>RANK(AJ25,$AJ$4:$AJ$25,0)</f>
        <v>6</v>
      </c>
      <c r="B25" s="118" t="s">
        <v>346</v>
      </c>
      <c r="C25" s="90" t="s">
        <v>205</v>
      </c>
      <c r="D25" s="91">
        <v>12</v>
      </c>
      <c r="E25" s="90" t="s">
        <v>244</v>
      </c>
      <c r="F25" s="91">
        <v>5</v>
      </c>
      <c r="G25" s="90" t="s">
        <v>217</v>
      </c>
      <c r="H25" s="91">
        <v>13</v>
      </c>
      <c r="I25" s="90" t="s">
        <v>277</v>
      </c>
      <c r="J25" s="91">
        <v>9</v>
      </c>
      <c r="K25" s="90" t="s">
        <v>278</v>
      </c>
      <c r="L25" s="91">
        <v>3</v>
      </c>
      <c r="M25" s="90" t="s">
        <v>263</v>
      </c>
      <c r="N25" s="91">
        <v>7</v>
      </c>
      <c r="O25" s="90" t="s">
        <v>249</v>
      </c>
      <c r="P25" s="91">
        <v>16</v>
      </c>
      <c r="Q25" s="90" t="s">
        <v>213</v>
      </c>
      <c r="R25" s="91">
        <v>1</v>
      </c>
      <c r="S25" s="90" t="s">
        <v>262</v>
      </c>
      <c r="T25" s="91">
        <v>4</v>
      </c>
      <c r="U25" s="90" t="s">
        <v>218</v>
      </c>
      <c r="V25" s="91">
        <v>11</v>
      </c>
      <c r="W25" s="90" t="s">
        <v>198</v>
      </c>
      <c r="X25" s="91">
        <v>14</v>
      </c>
      <c r="Y25" s="90" t="s">
        <v>276</v>
      </c>
      <c r="Z25" s="91">
        <v>15</v>
      </c>
      <c r="AA25" s="90" t="s">
        <v>214</v>
      </c>
      <c r="AB25" s="91">
        <v>10</v>
      </c>
      <c r="AC25" s="90" t="s">
        <v>245</v>
      </c>
      <c r="AD25" s="91">
        <v>6</v>
      </c>
      <c r="AE25" s="90" t="s">
        <v>250</v>
      </c>
      <c r="AF25" s="91">
        <v>2</v>
      </c>
      <c r="AG25" s="90" t="s">
        <v>206</v>
      </c>
      <c r="AH25" s="91">
        <v>8</v>
      </c>
      <c r="AI25" s="112">
        <f t="shared" si="1"/>
        <v>136</v>
      </c>
      <c r="AJ25" s="113">
        <f t="shared" si="2"/>
        <v>98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TB@CAR</v>
      </c>
      <c r="D32" s="193"/>
      <c r="E32" s="208" t="str">
        <f t="shared" ref="E32" si="3">E3</f>
        <v>SF@CIN</v>
      </c>
      <c r="F32" s="209"/>
      <c r="G32" s="208" t="str">
        <f t="shared" ref="G32" si="4">G3</f>
        <v>ARI@BAL</v>
      </c>
      <c r="H32" s="209"/>
      <c r="I32" s="208" t="str">
        <f t="shared" ref="I32" si="5">I3</f>
        <v>LAC@DET</v>
      </c>
      <c r="J32" s="209"/>
      <c r="K32" s="208" t="str">
        <f t="shared" ref="K32" si="6">K3</f>
        <v>MIN@GB</v>
      </c>
      <c r="L32" s="209"/>
      <c r="M32" s="208" t="str">
        <f t="shared" ref="M32" si="7">M3</f>
        <v>IND@TEN</v>
      </c>
      <c r="N32" s="209"/>
      <c r="O32" s="208" t="str">
        <f t="shared" ref="O32" si="8">O3</f>
        <v>NE@MIA</v>
      </c>
      <c r="P32" s="209"/>
      <c r="Q32" s="208" t="str">
        <f t="shared" ref="Q32" si="9">Q3</f>
        <v>BUF@NYG</v>
      </c>
      <c r="R32" s="209"/>
      <c r="S32" s="208" t="str">
        <f t="shared" ref="S32" si="10">S3</f>
        <v>SEA@PIT</v>
      </c>
      <c r="T32" s="209"/>
      <c r="U32" s="208" t="str">
        <f t="shared" ref="U32" si="11">U3</f>
        <v>DAL@WAS</v>
      </c>
      <c r="V32" s="209"/>
      <c r="W32" s="208" t="str">
        <f t="shared" ref="W32" si="12">W3</f>
        <v>JAX@HOU</v>
      </c>
      <c r="X32" s="209"/>
      <c r="Y32" s="208" t="str">
        <f t="shared" ref="Y32" si="13">Y3</f>
        <v>KC@OAK</v>
      </c>
      <c r="Z32" s="209"/>
      <c r="AA32" s="208" t="str">
        <f t="shared" ref="AA32" si="14">AA3</f>
        <v>CHI@DEN</v>
      </c>
      <c r="AB32" s="209"/>
      <c r="AC32" s="208" t="str">
        <f t="shared" ref="AC32" si="15">AC3</f>
        <v>NO@LAR</v>
      </c>
      <c r="AD32" s="209"/>
      <c r="AE32" s="208" t="str">
        <f t="shared" ref="AE32" si="16">AE3</f>
        <v>PHI@ATL</v>
      </c>
      <c r="AF32" s="209"/>
      <c r="AG32" s="208" t="str">
        <f t="shared" ref="AG32" si="17">AG3</f>
        <v>CLE@NYJ</v>
      </c>
      <c r="AH32" s="201"/>
      <c r="AI32" s="20"/>
    </row>
    <row r="33" spans="2:36" x14ac:dyDescent="0.3">
      <c r="B33" s="22" t="str">
        <f>B4</f>
        <v>Tyson</v>
      </c>
      <c r="C33" s="195" t="str">
        <f>IF(C4="tb",D4,"-")</f>
        <v>-</v>
      </c>
      <c r="D33" s="195"/>
      <c r="E33" s="190" t="str">
        <f>IF(E4="sf",F4,"-")</f>
        <v>-</v>
      </c>
      <c r="F33" s="192"/>
      <c r="G33" s="190">
        <f>IF(G4="bal",H4,"-")</f>
        <v>10</v>
      </c>
      <c r="H33" s="192"/>
      <c r="I33" s="190" t="str">
        <f>IF(I4="det",J4,"-")</f>
        <v>-</v>
      </c>
      <c r="J33" s="192"/>
      <c r="K33" s="190">
        <f>IF(K4="gb",L4,"-")</f>
        <v>9</v>
      </c>
      <c r="L33" s="192"/>
      <c r="M33" s="190">
        <f>IF(M4="ind",N4,"-")</f>
        <v>2</v>
      </c>
      <c r="N33" s="192"/>
      <c r="O33" s="190">
        <f>IF(O4="ne",P4,"-")</f>
        <v>14</v>
      </c>
      <c r="P33" s="192"/>
      <c r="Q33" s="190" t="str">
        <f>IF(Q4="buf",R4,"-")</f>
        <v>-</v>
      </c>
      <c r="R33" s="192"/>
      <c r="S33" s="190" t="str">
        <f>IF(S4="sea",T4,"-")</f>
        <v>-</v>
      </c>
      <c r="T33" s="192"/>
      <c r="U33" s="190">
        <f>IF(U4="dal",V4,"-")</f>
        <v>15</v>
      </c>
      <c r="V33" s="192"/>
      <c r="W33" s="190">
        <f>IF(W4="hou",X4,"-")</f>
        <v>11</v>
      </c>
      <c r="X33" s="192"/>
      <c r="Y33" s="190">
        <f>IF(Y4="kc",Z4,"-")</f>
        <v>12</v>
      </c>
      <c r="Z33" s="192"/>
      <c r="AA33" s="190">
        <f>IF(AA4="chi",AB4,"-")</f>
        <v>7</v>
      </c>
      <c r="AB33" s="192"/>
      <c r="AC33" s="190" t="str">
        <f>IF(AC4="lar",AD4,"-")</f>
        <v>-</v>
      </c>
      <c r="AD33" s="192"/>
      <c r="AE33" s="190">
        <f>IF(AE4="atl",AF4,"-")</f>
        <v>1</v>
      </c>
      <c r="AF33" s="192"/>
      <c r="AG33" s="190">
        <f>IF(AG4="cle",AH4,"-")</f>
        <v>16</v>
      </c>
      <c r="AH33" s="191"/>
      <c r="AJ33" s="21">
        <f t="shared" ref="AJ33:AJ54" si="18">COUNTIF(C33:AH33,"&gt;=1")</f>
        <v>10</v>
      </c>
    </row>
    <row r="34" spans="2:36" x14ac:dyDescent="0.3">
      <c r="B34" s="129" t="str">
        <f t="shared" ref="B34:B54" si="19">B5</f>
        <v>Ben</v>
      </c>
      <c r="C34" s="186" t="str">
        <f t="shared" ref="C34:C54" si="20">IF(C5="tb",D5,"-")</f>
        <v>-</v>
      </c>
      <c r="D34" s="187"/>
      <c r="E34" s="186" t="str">
        <f t="shared" ref="E34:E54" si="21">IF(E5="sf",F5,"-")</f>
        <v>-</v>
      </c>
      <c r="F34" s="187"/>
      <c r="G34" s="186">
        <f t="shared" ref="G34:G54" si="22">IF(G5="bal",H5,"-")</f>
        <v>14</v>
      </c>
      <c r="H34" s="187"/>
      <c r="I34" s="186">
        <f t="shared" ref="I34:I54" si="23">IF(I5="det",J5,"-")</f>
        <v>3</v>
      </c>
      <c r="J34" s="187"/>
      <c r="K34" s="186" t="str">
        <f t="shared" ref="K34:K54" si="24">IF(K5="gb",L5,"-")</f>
        <v>-</v>
      </c>
      <c r="L34" s="187"/>
      <c r="M34" s="186" t="str">
        <f t="shared" ref="M34:M54" si="25">IF(M5="ind",N5,"-")</f>
        <v>-</v>
      </c>
      <c r="N34" s="187"/>
      <c r="O34" s="186">
        <f t="shared" ref="O34:O54" si="26">IF(O5="ne",P5,"-")</f>
        <v>16</v>
      </c>
      <c r="P34" s="187"/>
      <c r="Q34" s="186">
        <f t="shared" ref="Q34:Q54" si="27">IF(Q5="buf",R5,"-")</f>
        <v>10</v>
      </c>
      <c r="R34" s="187"/>
      <c r="S34" s="186" t="str">
        <f t="shared" ref="S34:S54" si="28">IF(S5="sea",T5,"-")</f>
        <v>-</v>
      </c>
      <c r="T34" s="187"/>
      <c r="U34" s="186">
        <f t="shared" ref="U34:U54" si="29">IF(U5="dal",V5,"-")</f>
        <v>15</v>
      </c>
      <c r="V34" s="187"/>
      <c r="W34" s="186">
        <f t="shared" ref="W34:W54" si="30">IF(W5="hou",X5,"-")</f>
        <v>11</v>
      </c>
      <c r="X34" s="187"/>
      <c r="Y34" s="186">
        <f t="shared" ref="Y34:Y54" si="31">IF(Y5="kc",Z5,"-")</f>
        <v>13</v>
      </c>
      <c r="Z34" s="187"/>
      <c r="AA34" s="186">
        <f t="shared" ref="AA34:AA54" si="32">IF(AA5="chi",AB5,"-")</f>
        <v>9</v>
      </c>
      <c r="AB34" s="187"/>
      <c r="AC34" s="186">
        <f t="shared" ref="AC34:AC54" si="33">IF(AC5="lar",AD5,"-")</f>
        <v>8</v>
      </c>
      <c r="AD34" s="187"/>
      <c r="AE34" s="186">
        <f t="shared" ref="AE34:AE54" si="34">IF(AE5="atl",AF5,"-")</f>
        <v>4</v>
      </c>
      <c r="AF34" s="187"/>
      <c r="AG34" s="186">
        <f t="shared" ref="AG34:AG54" si="35">IF(AG5="cle",AH5,"-")</f>
        <v>6</v>
      </c>
      <c r="AH34" s="188"/>
      <c r="AJ34" s="21">
        <f t="shared" si="18"/>
        <v>11</v>
      </c>
    </row>
    <row r="35" spans="2:36" x14ac:dyDescent="0.3">
      <c r="B35" s="22" t="str">
        <f t="shared" si="19"/>
        <v>Trevor</v>
      </c>
      <c r="C35" s="183" t="str">
        <f t="shared" si="20"/>
        <v>-</v>
      </c>
      <c r="D35" s="184"/>
      <c r="E35" s="183" t="str">
        <f t="shared" si="21"/>
        <v>-</v>
      </c>
      <c r="F35" s="184"/>
      <c r="G35" s="183">
        <f t="shared" si="22"/>
        <v>14</v>
      </c>
      <c r="H35" s="184"/>
      <c r="I35" s="183">
        <f t="shared" si="23"/>
        <v>3</v>
      </c>
      <c r="J35" s="184"/>
      <c r="K35" s="183">
        <f t="shared" si="24"/>
        <v>5</v>
      </c>
      <c r="L35" s="184"/>
      <c r="M35" s="183" t="str">
        <f t="shared" si="25"/>
        <v>-</v>
      </c>
      <c r="N35" s="184"/>
      <c r="O35" s="183">
        <f t="shared" si="26"/>
        <v>16</v>
      </c>
      <c r="P35" s="184"/>
      <c r="Q35" s="183">
        <f t="shared" si="27"/>
        <v>7</v>
      </c>
      <c r="R35" s="184"/>
      <c r="S35" s="183" t="str">
        <f t="shared" si="28"/>
        <v>-</v>
      </c>
      <c r="T35" s="184"/>
      <c r="U35" s="183">
        <f t="shared" si="29"/>
        <v>13</v>
      </c>
      <c r="V35" s="184"/>
      <c r="W35" s="183">
        <f t="shared" si="30"/>
        <v>8</v>
      </c>
      <c r="X35" s="184"/>
      <c r="Y35" s="183">
        <f t="shared" si="31"/>
        <v>11</v>
      </c>
      <c r="Z35" s="184"/>
      <c r="AA35" s="183">
        <f t="shared" si="32"/>
        <v>12</v>
      </c>
      <c r="AB35" s="184"/>
      <c r="AC35" s="183" t="str">
        <f t="shared" si="33"/>
        <v>-</v>
      </c>
      <c r="AD35" s="184"/>
      <c r="AE35" s="183" t="str">
        <f t="shared" si="34"/>
        <v>-</v>
      </c>
      <c r="AF35" s="184"/>
      <c r="AG35" s="183">
        <f t="shared" si="35"/>
        <v>15</v>
      </c>
      <c r="AH35" s="185"/>
      <c r="AJ35" s="21">
        <f t="shared" si="18"/>
        <v>10</v>
      </c>
    </row>
    <row r="36" spans="2:36" x14ac:dyDescent="0.3">
      <c r="B36" s="129" t="str">
        <f t="shared" si="19"/>
        <v>Alex</v>
      </c>
      <c r="C36" s="186" t="str">
        <f t="shared" si="20"/>
        <v>-</v>
      </c>
      <c r="D36" s="187"/>
      <c r="E36" s="186" t="str">
        <f t="shared" si="21"/>
        <v>-</v>
      </c>
      <c r="F36" s="187"/>
      <c r="G36" s="186">
        <f t="shared" si="22"/>
        <v>15</v>
      </c>
      <c r="H36" s="187"/>
      <c r="I36" s="186" t="str">
        <f t="shared" si="23"/>
        <v>-</v>
      </c>
      <c r="J36" s="187"/>
      <c r="K36" s="186">
        <f t="shared" si="24"/>
        <v>3</v>
      </c>
      <c r="L36" s="187"/>
      <c r="M36" s="186" t="str">
        <f t="shared" si="25"/>
        <v>-</v>
      </c>
      <c r="N36" s="187"/>
      <c r="O36" s="186">
        <f t="shared" si="26"/>
        <v>16</v>
      </c>
      <c r="P36" s="187"/>
      <c r="Q36" s="186">
        <f t="shared" si="27"/>
        <v>2</v>
      </c>
      <c r="R36" s="187"/>
      <c r="S36" s="186" t="str">
        <f t="shared" si="28"/>
        <v>-</v>
      </c>
      <c r="T36" s="187"/>
      <c r="U36" s="186">
        <f t="shared" si="29"/>
        <v>13</v>
      </c>
      <c r="V36" s="187"/>
      <c r="W36" s="186">
        <f t="shared" si="30"/>
        <v>11</v>
      </c>
      <c r="X36" s="187"/>
      <c r="Y36" s="186">
        <f t="shared" si="31"/>
        <v>14</v>
      </c>
      <c r="Z36" s="187"/>
      <c r="AA36" s="186">
        <f t="shared" si="32"/>
        <v>10</v>
      </c>
      <c r="AB36" s="187"/>
      <c r="AC36" s="186">
        <f t="shared" si="33"/>
        <v>5</v>
      </c>
      <c r="AD36" s="187"/>
      <c r="AE36" s="186" t="str">
        <f t="shared" si="34"/>
        <v>-</v>
      </c>
      <c r="AF36" s="187"/>
      <c r="AG36" s="186">
        <f t="shared" si="35"/>
        <v>1</v>
      </c>
      <c r="AH36" s="188"/>
      <c r="AJ36" s="21">
        <f t="shared" si="18"/>
        <v>10</v>
      </c>
    </row>
    <row r="37" spans="2:36" x14ac:dyDescent="0.3">
      <c r="B37" s="22" t="str">
        <f t="shared" si="19"/>
        <v>Katelyn</v>
      </c>
      <c r="C37" s="183" t="str">
        <f t="shared" si="20"/>
        <v>-</v>
      </c>
      <c r="D37" s="184"/>
      <c r="E37" s="183" t="str">
        <f t="shared" si="21"/>
        <v>-</v>
      </c>
      <c r="F37" s="184"/>
      <c r="G37" s="183">
        <f t="shared" si="22"/>
        <v>15</v>
      </c>
      <c r="H37" s="184"/>
      <c r="I37" s="183" t="str">
        <f t="shared" si="23"/>
        <v>-</v>
      </c>
      <c r="J37" s="184"/>
      <c r="K37" s="183">
        <f t="shared" si="24"/>
        <v>9</v>
      </c>
      <c r="L37" s="184"/>
      <c r="M37" s="183" t="str">
        <f t="shared" si="25"/>
        <v>-</v>
      </c>
      <c r="N37" s="184"/>
      <c r="O37" s="183">
        <f t="shared" si="26"/>
        <v>16</v>
      </c>
      <c r="P37" s="184"/>
      <c r="Q37" s="183">
        <f t="shared" si="27"/>
        <v>3</v>
      </c>
      <c r="R37" s="184"/>
      <c r="S37" s="183" t="str">
        <f t="shared" si="28"/>
        <v>-</v>
      </c>
      <c r="T37" s="184"/>
      <c r="U37" s="183">
        <f t="shared" si="29"/>
        <v>11</v>
      </c>
      <c r="V37" s="184"/>
      <c r="W37" s="183">
        <f t="shared" si="30"/>
        <v>14</v>
      </c>
      <c r="X37" s="184"/>
      <c r="Y37" s="183">
        <f t="shared" si="31"/>
        <v>13</v>
      </c>
      <c r="Z37" s="184"/>
      <c r="AA37" s="183">
        <f t="shared" si="32"/>
        <v>6</v>
      </c>
      <c r="AB37" s="184"/>
      <c r="AC37" s="183">
        <f t="shared" si="33"/>
        <v>4</v>
      </c>
      <c r="AD37" s="184"/>
      <c r="AE37" s="183" t="str">
        <f t="shared" si="34"/>
        <v>-</v>
      </c>
      <c r="AF37" s="184"/>
      <c r="AG37" s="183">
        <f t="shared" si="35"/>
        <v>5</v>
      </c>
      <c r="AH37" s="185"/>
      <c r="AJ37" s="21">
        <f t="shared" si="18"/>
        <v>10</v>
      </c>
    </row>
    <row r="38" spans="2:36" x14ac:dyDescent="0.3">
      <c r="B38" s="129" t="str">
        <f t="shared" si="19"/>
        <v>Shelby</v>
      </c>
      <c r="C38" s="186" t="str">
        <f t="shared" si="20"/>
        <v>-</v>
      </c>
      <c r="D38" s="187"/>
      <c r="E38" s="186" t="str">
        <f t="shared" si="21"/>
        <v>-</v>
      </c>
      <c r="F38" s="187"/>
      <c r="G38" s="186">
        <f t="shared" si="22"/>
        <v>2</v>
      </c>
      <c r="H38" s="187"/>
      <c r="I38" s="186" t="str">
        <f t="shared" si="23"/>
        <v>-</v>
      </c>
      <c r="J38" s="187"/>
      <c r="K38" s="186">
        <f t="shared" si="24"/>
        <v>3</v>
      </c>
      <c r="L38" s="187"/>
      <c r="M38" s="186" t="str">
        <f t="shared" si="25"/>
        <v>-</v>
      </c>
      <c r="N38" s="187"/>
      <c r="O38" s="186">
        <f t="shared" si="26"/>
        <v>16</v>
      </c>
      <c r="P38" s="187"/>
      <c r="Q38" s="186">
        <f t="shared" si="27"/>
        <v>13</v>
      </c>
      <c r="R38" s="187"/>
      <c r="S38" s="186" t="str">
        <f t="shared" si="28"/>
        <v>-</v>
      </c>
      <c r="T38" s="187"/>
      <c r="U38" s="186" t="str">
        <f t="shared" si="29"/>
        <v>-</v>
      </c>
      <c r="V38" s="187"/>
      <c r="W38" s="186" t="str">
        <f t="shared" si="30"/>
        <v>-</v>
      </c>
      <c r="X38" s="187"/>
      <c r="Y38" s="186">
        <f t="shared" si="31"/>
        <v>11</v>
      </c>
      <c r="Z38" s="187"/>
      <c r="AA38" s="186" t="str">
        <f t="shared" si="32"/>
        <v>-</v>
      </c>
      <c r="AB38" s="187"/>
      <c r="AC38" s="186">
        <f t="shared" si="33"/>
        <v>14</v>
      </c>
      <c r="AD38" s="187"/>
      <c r="AE38" s="186" t="str">
        <f t="shared" si="34"/>
        <v>-</v>
      </c>
      <c r="AF38" s="187"/>
      <c r="AG38" s="186" t="str">
        <f t="shared" si="35"/>
        <v>-</v>
      </c>
      <c r="AH38" s="188"/>
      <c r="AJ38" s="21">
        <f t="shared" si="18"/>
        <v>6</v>
      </c>
    </row>
    <row r="39" spans="2:36" x14ac:dyDescent="0.3">
      <c r="B39" s="22" t="str">
        <f t="shared" si="19"/>
        <v>Chris</v>
      </c>
      <c r="C39" s="183" t="str">
        <f t="shared" si="20"/>
        <v>-</v>
      </c>
      <c r="D39" s="184"/>
      <c r="E39" s="183">
        <f t="shared" si="21"/>
        <v>2</v>
      </c>
      <c r="F39" s="184"/>
      <c r="G39" s="183">
        <f t="shared" si="22"/>
        <v>15</v>
      </c>
      <c r="H39" s="184"/>
      <c r="I39" s="183" t="str">
        <f t="shared" si="23"/>
        <v>-</v>
      </c>
      <c r="J39" s="184"/>
      <c r="K39" s="183">
        <f t="shared" si="24"/>
        <v>3</v>
      </c>
      <c r="L39" s="184"/>
      <c r="M39" s="183">
        <f t="shared" si="25"/>
        <v>1</v>
      </c>
      <c r="N39" s="184"/>
      <c r="O39" s="183">
        <f t="shared" si="26"/>
        <v>16</v>
      </c>
      <c r="P39" s="184"/>
      <c r="Q39" s="183">
        <f t="shared" si="27"/>
        <v>5</v>
      </c>
      <c r="R39" s="184"/>
      <c r="S39" s="183" t="str">
        <f t="shared" si="28"/>
        <v>-</v>
      </c>
      <c r="T39" s="184"/>
      <c r="U39" s="183">
        <f t="shared" si="29"/>
        <v>12</v>
      </c>
      <c r="V39" s="184"/>
      <c r="W39" s="183">
        <f t="shared" si="30"/>
        <v>7</v>
      </c>
      <c r="X39" s="184"/>
      <c r="Y39" s="183">
        <f t="shared" si="31"/>
        <v>14</v>
      </c>
      <c r="Z39" s="184"/>
      <c r="AA39" s="183">
        <f t="shared" si="32"/>
        <v>6</v>
      </c>
      <c r="AB39" s="184"/>
      <c r="AC39" s="183" t="str">
        <f t="shared" si="33"/>
        <v>-</v>
      </c>
      <c r="AD39" s="184"/>
      <c r="AE39" s="183" t="str">
        <f t="shared" si="34"/>
        <v>-</v>
      </c>
      <c r="AF39" s="184"/>
      <c r="AG39" s="183" t="str">
        <f t="shared" si="35"/>
        <v>-</v>
      </c>
      <c r="AH39" s="185"/>
      <c r="AJ39" s="21">
        <f t="shared" si="18"/>
        <v>10</v>
      </c>
    </row>
    <row r="40" spans="2:36" x14ac:dyDescent="0.3">
      <c r="B40" s="129" t="str">
        <f t="shared" si="19"/>
        <v>Jeremy</v>
      </c>
      <c r="C40" s="186" t="str">
        <f t="shared" si="20"/>
        <v>-</v>
      </c>
      <c r="D40" s="187"/>
      <c r="E40" s="186">
        <f t="shared" si="21"/>
        <v>2</v>
      </c>
      <c r="F40" s="187"/>
      <c r="G40" s="186">
        <f t="shared" si="22"/>
        <v>10</v>
      </c>
      <c r="H40" s="187"/>
      <c r="I40" s="186" t="str">
        <f t="shared" si="23"/>
        <v>-</v>
      </c>
      <c r="J40" s="187"/>
      <c r="K40" s="186" t="str">
        <f t="shared" si="24"/>
        <v>-</v>
      </c>
      <c r="L40" s="187"/>
      <c r="M40" s="186" t="str">
        <f t="shared" si="25"/>
        <v>-</v>
      </c>
      <c r="N40" s="187"/>
      <c r="O40" s="186">
        <f t="shared" si="26"/>
        <v>16</v>
      </c>
      <c r="P40" s="187"/>
      <c r="Q40" s="186">
        <f t="shared" si="27"/>
        <v>7</v>
      </c>
      <c r="R40" s="187"/>
      <c r="S40" s="186">
        <f t="shared" si="28"/>
        <v>6</v>
      </c>
      <c r="T40" s="187"/>
      <c r="U40" s="186">
        <f t="shared" si="29"/>
        <v>15</v>
      </c>
      <c r="V40" s="187"/>
      <c r="W40" s="186">
        <f t="shared" si="30"/>
        <v>14</v>
      </c>
      <c r="X40" s="187"/>
      <c r="Y40" s="186">
        <f t="shared" si="31"/>
        <v>13</v>
      </c>
      <c r="Z40" s="187"/>
      <c r="AA40" s="186">
        <f t="shared" si="32"/>
        <v>11</v>
      </c>
      <c r="AB40" s="187"/>
      <c r="AC40" s="186">
        <f t="shared" si="33"/>
        <v>5</v>
      </c>
      <c r="AD40" s="187"/>
      <c r="AE40" s="186" t="str">
        <f t="shared" si="34"/>
        <v>-</v>
      </c>
      <c r="AF40" s="187"/>
      <c r="AG40" s="186">
        <f t="shared" si="35"/>
        <v>8</v>
      </c>
      <c r="AH40" s="188"/>
      <c r="AJ40" s="21">
        <f t="shared" si="18"/>
        <v>11</v>
      </c>
    </row>
    <row r="41" spans="2:36" x14ac:dyDescent="0.3">
      <c r="B41" s="22" t="str">
        <f t="shared" si="19"/>
        <v>Sam</v>
      </c>
      <c r="C41" s="183" t="str">
        <f t="shared" si="20"/>
        <v>-</v>
      </c>
      <c r="D41" s="184"/>
      <c r="E41" s="183">
        <f t="shared" si="21"/>
        <v>6</v>
      </c>
      <c r="F41" s="184"/>
      <c r="G41" s="183">
        <f t="shared" si="22"/>
        <v>15</v>
      </c>
      <c r="H41" s="184"/>
      <c r="I41" s="183" t="str">
        <f t="shared" si="23"/>
        <v>-</v>
      </c>
      <c r="J41" s="184"/>
      <c r="K41" s="183" t="str">
        <f t="shared" si="24"/>
        <v>-</v>
      </c>
      <c r="L41" s="184"/>
      <c r="M41" s="183" t="str">
        <f t="shared" si="25"/>
        <v>-</v>
      </c>
      <c r="N41" s="184"/>
      <c r="O41" s="183">
        <f t="shared" si="26"/>
        <v>16</v>
      </c>
      <c r="P41" s="184"/>
      <c r="Q41" s="183">
        <f t="shared" si="27"/>
        <v>10</v>
      </c>
      <c r="R41" s="184"/>
      <c r="S41" s="183">
        <f t="shared" si="28"/>
        <v>4</v>
      </c>
      <c r="T41" s="184"/>
      <c r="U41" s="183">
        <f t="shared" si="29"/>
        <v>13</v>
      </c>
      <c r="V41" s="184"/>
      <c r="W41" s="183">
        <f t="shared" si="30"/>
        <v>9</v>
      </c>
      <c r="X41" s="184"/>
      <c r="Y41" s="183">
        <f t="shared" si="31"/>
        <v>14</v>
      </c>
      <c r="Z41" s="184"/>
      <c r="AA41" s="183">
        <f t="shared" si="32"/>
        <v>1</v>
      </c>
      <c r="AB41" s="184"/>
      <c r="AC41" s="183">
        <f t="shared" si="33"/>
        <v>8</v>
      </c>
      <c r="AD41" s="184"/>
      <c r="AE41" s="183" t="str">
        <f t="shared" si="34"/>
        <v>-</v>
      </c>
      <c r="AF41" s="184"/>
      <c r="AG41" s="183">
        <f t="shared" si="35"/>
        <v>2</v>
      </c>
      <c r="AH41" s="185"/>
      <c r="AJ41" s="21">
        <f t="shared" si="18"/>
        <v>11</v>
      </c>
    </row>
    <row r="42" spans="2:36" x14ac:dyDescent="0.3">
      <c r="B42" s="129" t="str">
        <f t="shared" si="19"/>
        <v>Cody</v>
      </c>
      <c r="C42" s="186" t="str">
        <f t="shared" si="20"/>
        <v>-</v>
      </c>
      <c r="D42" s="187"/>
      <c r="E42" s="186">
        <f t="shared" si="21"/>
        <v>4</v>
      </c>
      <c r="F42" s="187"/>
      <c r="G42" s="186">
        <f t="shared" si="22"/>
        <v>14</v>
      </c>
      <c r="H42" s="187"/>
      <c r="I42" s="186" t="str">
        <f t="shared" si="23"/>
        <v>-</v>
      </c>
      <c r="J42" s="187"/>
      <c r="K42" s="186" t="str">
        <f t="shared" si="24"/>
        <v>-</v>
      </c>
      <c r="L42" s="187"/>
      <c r="M42" s="186" t="str">
        <f t="shared" si="25"/>
        <v>-</v>
      </c>
      <c r="N42" s="187"/>
      <c r="O42" s="186">
        <f t="shared" si="26"/>
        <v>16</v>
      </c>
      <c r="P42" s="187"/>
      <c r="Q42" s="186">
        <f t="shared" si="27"/>
        <v>1</v>
      </c>
      <c r="R42" s="187"/>
      <c r="S42" s="186" t="str">
        <f t="shared" si="28"/>
        <v>-</v>
      </c>
      <c r="T42" s="187"/>
      <c r="U42" s="186">
        <f t="shared" si="29"/>
        <v>13</v>
      </c>
      <c r="V42" s="187"/>
      <c r="W42" s="186">
        <f t="shared" si="30"/>
        <v>9</v>
      </c>
      <c r="X42" s="187"/>
      <c r="Y42" s="186">
        <f t="shared" si="31"/>
        <v>15</v>
      </c>
      <c r="Z42" s="187"/>
      <c r="AA42" s="186">
        <f t="shared" si="32"/>
        <v>5</v>
      </c>
      <c r="AB42" s="187"/>
      <c r="AC42" s="186">
        <f t="shared" si="33"/>
        <v>3</v>
      </c>
      <c r="AD42" s="187"/>
      <c r="AE42" s="186" t="str">
        <f t="shared" si="34"/>
        <v>-</v>
      </c>
      <c r="AF42" s="187"/>
      <c r="AG42" s="186">
        <f t="shared" si="35"/>
        <v>8</v>
      </c>
      <c r="AH42" s="188"/>
      <c r="AJ42" s="21">
        <f t="shared" si="18"/>
        <v>10</v>
      </c>
    </row>
    <row r="43" spans="2:36" x14ac:dyDescent="0.3">
      <c r="B43" s="22" t="str">
        <f t="shared" si="19"/>
        <v>Tom</v>
      </c>
      <c r="C43" s="183" t="str">
        <f t="shared" si="20"/>
        <v>-</v>
      </c>
      <c r="D43" s="184"/>
      <c r="E43" s="183" t="str">
        <f t="shared" si="21"/>
        <v>-</v>
      </c>
      <c r="F43" s="184"/>
      <c r="G43" s="183">
        <f t="shared" si="22"/>
        <v>15</v>
      </c>
      <c r="H43" s="184"/>
      <c r="I43" s="183" t="str">
        <f t="shared" si="23"/>
        <v>-</v>
      </c>
      <c r="J43" s="184"/>
      <c r="K43" s="183" t="str">
        <f t="shared" si="24"/>
        <v>-</v>
      </c>
      <c r="L43" s="184"/>
      <c r="M43" s="183" t="str">
        <f t="shared" si="25"/>
        <v>-</v>
      </c>
      <c r="N43" s="184"/>
      <c r="O43" s="183">
        <f t="shared" si="26"/>
        <v>16</v>
      </c>
      <c r="P43" s="184"/>
      <c r="Q43" s="183" t="str">
        <f t="shared" si="27"/>
        <v>-</v>
      </c>
      <c r="R43" s="184"/>
      <c r="S43" s="183" t="str">
        <f t="shared" si="28"/>
        <v>-</v>
      </c>
      <c r="T43" s="184"/>
      <c r="U43" s="183">
        <f t="shared" si="29"/>
        <v>8</v>
      </c>
      <c r="V43" s="184"/>
      <c r="W43" s="183">
        <f t="shared" si="30"/>
        <v>13</v>
      </c>
      <c r="X43" s="184"/>
      <c r="Y43" s="183">
        <f t="shared" si="31"/>
        <v>6</v>
      </c>
      <c r="Z43" s="184"/>
      <c r="AA43" s="183">
        <f t="shared" si="32"/>
        <v>7</v>
      </c>
      <c r="AB43" s="184"/>
      <c r="AC43" s="183">
        <f t="shared" si="33"/>
        <v>4</v>
      </c>
      <c r="AD43" s="184"/>
      <c r="AE43" s="183">
        <f t="shared" si="34"/>
        <v>10</v>
      </c>
      <c r="AF43" s="184"/>
      <c r="AG43" s="183">
        <f t="shared" si="35"/>
        <v>5</v>
      </c>
      <c r="AH43" s="185"/>
      <c r="AJ43" s="21">
        <f t="shared" si="18"/>
        <v>9</v>
      </c>
    </row>
    <row r="44" spans="2:36" x14ac:dyDescent="0.3">
      <c r="B44" s="129" t="str">
        <f t="shared" si="19"/>
        <v>Austin</v>
      </c>
      <c r="C44" s="186" t="str">
        <f t="shared" si="20"/>
        <v>-</v>
      </c>
      <c r="D44" s="187"/>
      <c r="E44" s="186">
        <f t="shared" si="21"/>
        <v>3</v>
      </c>
      <c r="F44" s="187"/>
      <c r="G44" s="186">
        <f t="shared" si="22"/>
        <v>16</v>
      </c>
      <c r="H44" s="187"/>
      <c r="I44" s="186" t="str">
        <f t="shared" si="23"/>
        <v>-</v>
      </c>
      <c r="J44" s="187"/>
      <c r="K44" s="186">
        <f t="shared" si="24"/>
        <v>9</v>
      </c>
      <c r="L44" s="187"/>
      <c r="M44" s="186" t="str">
        <f t="shared" si="25"/>
        <v>-</v>
      </c>
      <c r="N44" s="187"/>
      <c r="O44" s="186">
        <f t="shared" si="26"/>
        <v>15</v>
      </c>
      <c r="P44" s="187"/>
      <c r="Q44" s="186" t="str">
        <f t="shared" si="27"/>
        <v>-</v>
      </c>
      <c r="R44" s="187"/>
      <c r="S44" s="186" t="str">
        <f t="shared" si="28"/>
        <v>-</v>
      </c>
      <c r="T44" s="187"/>
      <c r="U44" s="186">
        <f t="shared" si="29"/>
        <v>14</v>
      </c>
      <c r="V44" s="187"/>
      <c r="W44" s="186">
        <f t="shared" si="30"/>
        <v>11</v>
      </c>
      <c r="X44" s="187"/>
      <c r="Y44" s="186">
        <f t="shared" si="31"/>
        <v>13</v>
      </c>
      <c r="Z44" s="187"/>
      <c r="AA44" s="186">
        <f t="shared" si="32"/>
        <v>12</v>
      </c>
      <c r="AB44" s="187"/>
      <c r="AC44" s="186">
        <f t="shared" si="33"/>
        <v>7</v>
      </c>
      <c r="AD44" s="187"/>
      <c r="AE44" s="186" t="str">
        <f t="shared" si="34"/>
        <v>-</v>
      </c>
      <c r="AF44" s="187"/>
      <c r="AG44" s="186">
        <f t="shared" si="35"/>
        <v>10</v>
      </c>
      <c r="AH44" s="188"/>
      <c r="AJ44" s="21">
        <f t="shared" si="18"/>
        <v>10</v>
      </c>
    </row>
    <row r="45" spans="2:36" x14ac:dyDescent="0.3">
      <c r="B45" s="22" t="str">
        <f t="shared" si="19"/>
        <v>Cecil</v>
      </c>
      <c r="C45" s="183" t="str">
        <f t="shared" si="20"/>
        <v>-</v>
      </c>
      <c r="D45" s="184"/>
      <c r="E45" s="183" t="str">
        <f t="shared" si="21"/>
        <v>-</v>
      </c>
      <c r="F45" s="184"/>
      <c r="G45" s="183">
        <f t="shared" si="22"/>
        <v>15</v>
      </c>
      <c r="H45" s="184"/>
      <c r="I45" s="183" t="str">
        <f t="shared" si="23"/>
        <v>-</v>
      </c>
      <c r="J45" s="184"/>
      <c r="K45" s="183">
        <f t="shared" si="24"/>
        <v>7</v>
      </c>
      <c r="L45" s="184"/>
      <c r="M45" s="183" t="str">
        <f t="shared" si="25"/>
        <v>-</v>
      </c>
      <c r="N45" s="184"/>
      <c r="O45" s="183">
        <f t="shared" si="26"/>
        <v>16</v>
      </c>
      <c r="P45" s="184"/>
      <c r="Q45" s="183" t="str">
        <f t="shared" si="27"/>
        <v>-</v>
      </c>
      <c r="R45" s="184"/>
      <c r="S45" s="183" t="str">
        <f t="shared" si="28"/>
        <v>-</v>
      </c>
      <c r="T45" s="184"/>
      <c r="U45" s="183">
        <f t="shared" si="29"/>
        <v>11</v>
      </c>
      <c r="V45" s="184"/>
      <c r="W45" s="183">
        <f t="shared" si="30"/>
        <v>14</v>
      </c>
      <c r="X45" s="184"/>
      <c r="Y45" s="183">
        <f t="shared" si="31"/>
        <v>12</v>
      </c>
      <c r="Z45" s="184"/>
      <c r="AA45" s="183">
        <f t="shared" si="32"/>
        <v>10</v>
      </c>
      <c r="AB45" s="184"/>
      <c r="AC45" s="183">
        <f t="shared" si="33"/>
        <v>6</v>
      </c>
      <c r="AD45" s="184"/>
      <c r="AE45" s="183">
        <f t="shared" si="34"/>
        <v>1</v>
      </c>
      <c r="AF45" s="184"/>
      <c r="AG45" s="183">
        <f t="shared" si="35"/>
        <v>5</v>
      </c>
      <c r="AH45" s="185"/>
      <c r="AJ45" s="21">
        <f t="shared" si="18"/>
        <v>10</v>
      </c>
    </row>
    <row r="46" spans="2:36" x14ac:dyDescent="0.3">
      <c r="B46" s="129" t="str">
        <f t="shared" si="19"/>
        <v>Thadd</v>
      </c>
      <c r="C46" s="186" t="str">
        <f t="shared" si="20"/>
        <v>-</v>
      </c>
      <c r="D46" s="187"/>
      <c r="E46" s="186" t="str">
        <f t="shared" si="21"/>
        <v>-</v>
      </c>
      <c r="F46" s="187"/>
      <c r="G46" s="186">
        <f t="shared" si="22"/>
        <v>13</v>
      </c>
      <c r="H46" s="187"/>
      <c r="I46" s="186" t="str">
        <f t="shared" si="23"/>
        <v>-</v>
      </c>
      <c r="J46" s="187"/>
      <c r="K46" s="186">
        <f t="shared" si="24"/>
        <v>2</v>
      </c>
      <c r="L46" s="187"/>
      <c r="M46" s="186" t="str">
        <f t="shared" si="25"/>
        <v>-</v>
      </c>
      <c r="N46" s="187"/>
      <c r="O46" s="186">
        <f t="shared" si="26"/>
        <v>15</v>
      </c>
      <c r="P46" s="187"/>
      <c r="Q46" s="186">
        <f t="shared" si="27"/>
        <v>1</v>
      </c>
      <c r="R46" s="187"/>
      <c r="S46" s="186" t="str">
        <f t="shared" si="28"/>
        <v>-</v>
      </c>
      <c r="T46" s="187"/>
      <c r="U46" s="186">
        <f t="shared" si="29"/>
        <v>12</v>
      </c>
      <c r="V46" s="187"/>
      <c r="W46" s="186">
        <f t="shared" si="30"/>
        <v>5</v>
      </c>
      <c r="X46" s="187"/>
      <c r="Y46" s="186">
        <f t="shared" si="31"/>
        <v>14</v>
      </c>
      <c r="Z46" s="187"/>
      <c r="AA46" s="186">
        <f t="shared" si="32"/>
        <v>9</v>
      </c>
      <c r="AB46" s="187"/>
      <c r="AC46" s="186" t="str">
        <f t="shared" si="33"/>
        <v>-</v>
      </c>
      <c r="AD46" s="187"/>
      <c r="AE46" s="186" t="str">
        <f t="shared" si="34"/>
        <v>-</v>
      </c>
      <c r="AF46" s="187"/>
      <c r="AG46" s="186">
        <f t="shared" si="35"/>
        <v>6</v>
      </c>
      <c r="AH46" s="188"/>
      <c r="AJ46" s="21">
        <f t="shared" si="18"/>
        <v>9</v>
      </c>
    </row>
    <row r="47" spans="2:36" x14ac:dyDescent="0.3">
      <c r="B47" s="22" t="str">
        <f t="shared" si="19"/>
        <v>Walker</v>
      </c>
      <c r="C47" s="183" t="str">
        <f t="shared" si="20"/>
        <v>-</v>
      </c>
      <c r="D47" s="184"/>
      <c r="E47" s="183" t="str">
        <f t="shared" si="21"/>
        <v>-</v>
      </c>
      <c r="F47" s="184"/>
      <c r="G47" s="183">
        <f t="shared" si="22"/>
        <v>16</v>
      </c>
      <c r="H47" s="184"/>
      <c r="I47" s="183" t="str">
        <f t="shared" si="23"/>
        <v>-</v>
      </c>
      <c r="J47" s="184"/>
      <c r="K47" s="183">
        <f t="shared" si="24"/>
        <v>1</v>
      </c>
      <c r="L47" s="184"/>
      <c r="M47" s="183" t="str">
        <f t="shared" si="25"/>
        <v>-</v>
      </c>
      <c r="N47" s="184"/>
      <c r="O47" s="183">
        <f t="shared" si="26"/>
        <v>15</v>
      </c>
      <c r="P47" s="184"/>
      <c r="Q47" s="183">
        <f t="shared" si="27"/>
        <v>2</v>
      </c>
      <c r="R47" s="184"/>
      <c r="S47" s="183" t="str">
        <f t="shared" si="28"/>
        <v>-</v>
      </c>
      <c r="T47" s="184"/>
      <c r="U47" s="183">
        <f t="shared" si="29"/>
        <v>12</v>
      </c>
      <c r="V47" s="184"/>
      <c r="W47" s="183">
        <f t="shared" si="30"/>
        <v>13</v>
      </c>
      <c r="X47" s="184"/>
      <c r="Y47" s="183">
        <f t="shared" si="31"/>
        <v>14</v>
      </c>
      <c r="Z47" s="184"/>
      <c r="AA47" s="183" t="str">
        <f t="shared" si="32"/>
        <v>-</v>
      </c>
      <c r="AB47" s="184"/>
      <c r="AC47" s="183">
        <f t="shared" si="33"/>
        <v>7</v>
      </c>
      <c r="AD47" s="184"/>
      <c r="AE47" s="183">
        <f t="shared" si="34"/>
        <v>4</v>
      </c>
      <c r="AF47" s="184"/>
      <c r="AG47" s="183">
        <f t="shared" si="35"/>
        <v>8</v>
      </c>
      <c r="AH47" s="185"/>
      <c r="AJ47" s="21">
        <f t="shared" si="18"/>
        <v>10</v>
      </c>
    </row>
    <row r="48" spans="2:36" x14ac:dyDescent="0.3">
      <c r="B48" s="129" t="str">
        <f t="shared" si="19"/>
        <v>A. Little</v>
      </c>
      <c r="C48" s="186" t="str">
        <f t="shared" si="20"/>
        <v>-</v>
      </c>
      <c r="D48" s="187"/>
      <c r="E48" s="186">
        <f t="shared" si="21"/>
        <v>9</v>
      </c>
      <c r="F48" s="187"/>
      <c r="G48" s="186">
        <f t="shared" si="22"/>
        <v>15</v>
      </c>
      <c r="H48" s="187"/>
      <c r="I48" s="186" t="str">
        <f t="shared" si="23"/>
        <v>-</v>
      </c>
      <c r="J48" s="187"/>
      <c r="K48" s="186">
        <f t="shared" si="24"/>
        <v>5</v>
      </c>
      <c r="L48" s="187"/>
      <c r="M48" s="186" t="str">
        <f t="shared" si="25"/>
        <v>-</v>
      </c>
      <c r="N48" s="187"/>
      <c r="O48" s="186">
        <f t="shared" si="26"/>
        <v>16</v>
      </c>
      <c r="P48" s="187"/>
      <c r="Q48" s="186" t="str">
        <f t="shared" si="27"/>
        <v>-</v>
      </c>
      <c r="R48" s="187"/>
      <c r="S48" s="186">
        <f t="shared" si="28"/>
        <v>7</v>
      </c>
      <c r="T48" s="187"/>
      <c r="U48" s="186">
        <f t="shared" si="29"/>
        <v>11</v>
      </c>
      <c r="V48" s="187"/>
      <c r="W48" s="186">
        <f t="shared" si="30"/>
        <v>13</v>
      </c>
      <c r="X48" s="187"/>
      <c r="Y48" s="186">
        <f t="shared" si="31"/>
        <v>14</v>
      </c>
      <c r="Z48" s="187"/>
      <c r="AA48" s="186">
        <f t="shared" si="32"/>
        <v>8</v>
      </c>
      <c r="AB48" s="187"/>
      <c r="AC48" s="186" t="str">
        <f t="shared" si="33"/>
        <v>-</v>
      </c>
      <c r="AD48" s="187"/>
      <c r="AE48" s="186" t="str">
        <f t="shared" si="34"/>
        <v>-</v>
      </c>
      <c r="AF48" s="187"/>
      <c r="AG48" s="186">
        <f t="shared" si="35"/>
        <v>2</v>
      </c>
      <c r="AH48" s="188"/>
      <c r="AJ48" s="21">
        <f t="shared" si="18"/>
        <v>10</v>
      </c>
    </row>
    <row r="49" spans="2:36" x14ac:dyDescent="0.3">
      <c r="B49" s="22" t="str">
        <f t="shared" si="19"/>
        <v>Carly</v>
      </c>
      <c r="C49" s="183" t="str">
        <f t="shared" si="20"/>
        <v>-</v>
      </c>
      <c r="D49" s="184"/>
      <c r="E49" s="183" t="str">
        <f t="shared" si="21"/>
        <v>-</v>
      </c>
      <c r="F49" s="184"/>
      <c r="G49" s="183">
        <f t="shared" si="22"/>
        <v>15</v>
      </c>
      <c r="H49" s="184"/>
      <c r="I49" s="183" t="str">
        <f t="shared" si="23"/>
        <v>-</v>
      </c>
      <c r="J49" s="184"/>
      <c r="K49" s="183" t="str">
        <f t="shared" si="24"/>
        <v>-</v>
      </c>
      <c r="L49" s="184"/>
      <c r="M49" s="183" t="str">
        <f t="shared" si="25"/>
        <v>-</v>
      </c>
      <c r="N49" s="184"/>
      <c r="O49" s="183">
        <f t="shared" si="26"/>
        <v>16</v>
      </c>
      <c r="P49" s="184"/>
      <c r="Q49" s="183">
        <f t="shared" si="27"/>
        <v>1</v>
      </c>
      <c r="R49" s="184"/>
      <c r="S49" s="183">
        <f t="shared" si="28"/>
        <v>7</v>
      </c>
      <c r="T49" s="184"/>
      <c r="U49" s="183">
        <f t="shared" si="29"/>
        <v>12</v>
      </c>
      <c r="V49" s="184"/>
      <c r="W49" s="183">
        <f t="shared" si="30"/>
        <v>13</v>
      </c>
      <c r="X49" s="184"/>
      <c r="Y49" s="183">
        <f t="shared" si="31"/>
        <v>14</v>
      </c>
      <c r="Z49" s="184"/>
      <c r="AA49" s="183">
        <f t="shared" si="32"/>
        <v>2</v>
      </c>
      <c r="AB49" s="184"/>
      <c r="AC49" s="183">
        <f t="shared" si="33"/>
        <v>4</v>
      </c>
      <c r="AD49" s="184"/>
      <c r="AE49" s="183" t="str">
        <f t="shared" si="34"/>
        <v>-</v>
      </c>
      <c r="AF49" s="184"/>
      <c r="AG49" s="183" t="str">
        <f t="shared" si="35"/>
        <v>-</v>
      </c>
      <c r="AH49" s="185"/>
      <c r="AJ49" s="21">
        <f t="shared" si="18"/>
        <v>9</v>
      </c>
    </row>
    <row r="50" spans="2:36" s="10" customFormat="1" x14ac:dyDescent="0.3">
      <c r="B50" s="107" t="str">
        <f>B21</f>
        <v>Bobbo</v>
      </c>
      <c r="C50" s="186" t="str">
        <f t="shared" si="20"/>
        <v>-</v>
      </c>
      <c r="D50" s="187"/>
      <c r="E50" s="186" t="str">
        <f t="shared" si="21"/>
        <v>-</v>
      </c>
      <c r="F50" s="187"/>
      <c r="G50" s="186">
        <f t="shared" si="22"/>
        <v>14</v>
      </c>
      <c r="H50" s="187"/>
      <c r="I50" s="186">
        <f t="shared" si="23"/>
        <v>2</v>
      </c>
      <c r="J50" s="187"/>
      <c r="K50" s="186">
        <f t="shared" si="24"/>
        <v>8</v>
      </c>
      <c r="L50" s="187"/>
      <c r="M50" s="186" t="str">
        <f t="shared" si="25"/>
        <v>-</v>
      </c>
      <c r="N50" s="187"/>
      <c r="O50" s="186">
        <f t="shared" si="26"/>
        <v>15</v>
      </c>
      <c r="P50" s="187"/>
      <c r="Q50" s="186">
        <f t="shared" si="27"/>
        <v>3</v>
      </c>
      <c r="R50" s="187"/>
      <c r="S50" s="186" t="str">
        <f t="shared" si="28"/>
        <v>-</v>
      </c>
      <c r="T50" s="187"/>
      <c r="U50" s="186">
        <f t="shared" si="29"/>
        <v>12</v>
      </c>
      <c r="V50" s="187"/>
      <c r="W50" s="186">
        <f t="shared" si="30"/>
        <v>11</v>
      </c>
      <c r="X50" s="187"/>
      <c r="Y50" s="186">
        <f t="shared" si="31"/>
        <v>16</v>
      </c>
      <c r="Z50" s="187"/>
      <c r="AA50" s="186">
        <f t="shared" si="32"/>
        <v>4</v>
      </c>
      <c r="AB50" s="187"/>
      <c r="AC50" s="186" t="str">
        <f t="shared" si="33"/>
        <v>-</v>
      </c>
      <c r="AD50" s="187"/>
      <c r="AE50" s="186">
        <f t="shared" si="34"/>
        <v>6</v>
      </c>
      <c r="AF50" s="187"/>
      <c r="AG50" s="186">
        <f t="shared" si="35"/>
        <v>7</v>
      </c>
      <c r="AH50" s="188"/>
      <c r="AJ50" s="21">
        <f t="shared" si="18"/>
        <v>11</v>
      </c>
    </row>
    <row r="51" spans="2:36" x14ac:dyDescent="0.3">
      <c r="B51" s="102" t="str">
        <f t="shared" si="19"/>
        <v>Trent</v>
      </c>
      <c r="C51" s="183" t="str">
        <f t="shared" si="20"/>
        <v>-</v>
      </c>
      <c r="D51" s="184"/>
      <c r="E51" s="183">
        <f t="shared" si="21"/>
        <v>2</v>
      </c>
      <c r="F51" s="184"/>
      <c r="G51" s="183">
        <f t="shared" si="22"/>
        <v>15</v>
      </c>
      <c r="H51" s="184"/>
      <c r="I51" s="183" t="str">
        <f t="shared" si="23"/>
        <v>-</v>
      </c>
      <c r="J51" s="184"/>
      <c r="K51" s="183">
        <f t="shared" si="24"/>
        <v>6</v>
      </c>
      <c r="L51" s="184"/>
      <c r="M51" s="183" t="str">
        <f t="shared" si="25"/>
        <v>-</v>
      </c>
      <c r="N51" s="184"/>
      <c r="O51" s="183">
        <f t="shared" si="26"/>
        <v>16</v>
      </c>
      <c r="P51" s="184"/>
      <c r="Q51" s="183" t="str">
        <f t="shared" si="27"/>
        <v>-</v>
      </c>
      <c r="R51" s="184"/>
      <c r="S51" s="183" t="str">
        <f t="shared" si="28"/>
        <v>-</v>
      </c>
      <c r="T51" s="184"/>
      <c r="U51" s="183">
        <f t="shared" si="29"/>
        <v>11</v>
      </c>
      <c r="V51" s="184"/>
      <c r="W51" s="183">
        <f t="shared" si="30"/>
        <v>13</v>
      </c>
      <c r="X51" s="184"/>
      <c r="Y51" s="183">
        <f t="shared" si="31"/>
        <v>14</v>
      </c>
      <c r="Z51" s="184"/>
      <c r="AA51" s="183">
        <f t="shared" si="32"/>
        <v>8</v>
      </c>
      <c r="AB51" s="184"/>
      <c r="AC51" s="183" t="str">
        <f t="shared" si="33"/>
        <v>-</v>
      </c>
      <c r="AD51" s="184"/>
      <c r="AE51" s="183">
        <f t="shared" si="34"/>
        <v>5</v>
      </c>
      <c r="AF51" s="184"/>
      <c r="AG51" s="183">
        <f t="shared" si="35"/>
        <v>4</v>
      </c>
      <c r="AH51" s="185"/>
      <c r="AJ51" s="21">
        <f t="shared" si="18"/>
        <v>10</v>
      </c>
    </row>
    <row r="52" spans="2:36" s="10" customFormat="1" x14ac:dyDescent="0.3">
      <c r="B52" s="107" t="str">
        <f t="shared" si="19"/>
        <v>Mitch</v>
      </c>
      <c r="C52" s="186" t="str">
        <f t="shared" si="20"/>
        <v>-</v>
      </c>
      <c r="D52" s="187"/>
      <c r="E52" s="186" t="str">
        <f t="shared" si="21"/>
        <v>-</v>
      </c>
      <c r="F52" s="187"/>
      <c r="G52" s="186">
        <f t="shared" si="22"/>
        <v>15</v>
      </c>
      <c r="H52" s="187"/>
      <c r="I52" s="186" t="str">
        <f t="shared" si="23"/>
        <v>-</v>
      </c>
      <c r="J52" s="187"/>
      <c r="K52" s="186" t="str">
        <f t="shared" si="24"/>
        <v>-</v>
      </c>
      <c r="L52" s="187"/>
      <c r="M52" s="186" t="str">
        <f t="shared" si="25"/>
        <v>-</v>
      </c>
      <c r="N52" s="187"/>
      <c r="O52" s="186">
        <f t="shared" si="26"/>
        <v>16</v>
      </c>
      <c r="P52" s="187"/>
      <c r="Q52" s="186">
        <f t="shared" si="27"/>
        <v>2</v>
      </c>
      <c r="R52" s="187"/>
      <c r="S52" s="186">
        <f t="shared" si="28"/>
        <v>1</v>
      </c>
      <c r="T52" s="187"/>
      <c r="U52" s="186">
        <f t="shared" si="29"/>
        <v>12</v>
      </c>
      <c r="V52" s="187"/>
      <c r="W52" s="186">
        <f t="shared" si="30"/>
        <v>11</v>
      </c>
      <c r="X52" s="187"/>
      <c r="Y52" s="186">
        <f t="shared" si="31"/>
        <v>13</v>
      </c>
      <c r="Z52" s="187"/>
      <c r="AA52" s="186">
        <f t="shared" si="32"/>
        <v>14</v>
      </c>
      <c r="AB52" s="187"/>
      <c r="AC52" s="186" t="str">
        <f t="shared" si="33"/>
        <v>-</v>
      </c>
      <c r="AD52" s="187"/>
      <c r="AE52" s="186" t="str">
        <f t="shared" si="34"/>
        <v>-</v>
      </c>
      <c r="AF52" s="187"/>
      <c r="AG52" s="186" t="str">
        <f t="shared" si="35"/>
        <v>-</v>
      </c>
      <c r="AH52" s="188"/>
      <c r="AJ52" s="21">
        <f t="shared" si="18"/>
        <v>8</v>
      </c>
    </row>
    <row r="53" spans="2:36" x14ac:dyDescent="0.3">
      <c r="B53" s="102" t="str">
        <f t="shared" si="19"/>
        <v>Randi</v>
      </c>
      <c r="C53" s="183" t="str">
        <f t="shared" si="20"/>
        <v>-</v>
      </c>
      <c r="D53" s="184"/>
      <c r="E53" s="183">
        <f t="shared" si="21"/>
        <v>2</v>
      </c>
      <c r="F53" s="184"/>
      <c r="G53" s="183">
        <f t="shared" si="22"/>
        <v>13</v>
      </c>
      <c r="H53" s="184"/>
      <c r="I53" s="183" t="str">
        <f t="shared" si="23"/>
        <v>-</v>
      </c>
      <c r="J53" s="184"/>
      <c r="K53" s="183">
        <f t="shared" si="24"/>
        <v>4</v>
      </c>
      <c r="L53" s="184"/>
      <c r="M53" s="183" t="str">
        <f t="shared" si="25"/>
        <v>-</v>
      </c>
      <c r="N53" s="184"/>
      <c r="O53" s="183">
        <f t="shared" si="26"/>
        <v>15</v>
      </c>
      <c r="P53" s="184"/>
      <c r="Q53" s="183">
        <f t="shared" si="27"/>
        <v>3</v>
      </c>
      <c r="R53" s="184"/>
      <c r="S53" s="183" t="str">
        <f t="shared" si="28"/>
        <v>-</v>
      </c>
      <c r="T53" s="184"/>
      <c r="U53" s="183">
        <f t="shared" si="29"/>
        <v>14</v>
      </c>
      <c r="V53" s="184"/>
      <c r="W53" s="183">
        <f t="shared" si="30"/>
        <v>12</v>
      </c>
      <c r="X53" s="184"/>
      <c r="Y53" s="183">
        <f t="shared" si="31"/>
        <v>16</v>
      </c>
      <c r="Z53" s="184"/>
      <c r="AA53" s="183">
        <f t="shared" si="32"/>
        <v>9</v>
      </c>
      <c r="AB53" s="184"/>
      <c r="AC53" s="183" t="str">
        <f t="shared" si="33"/>
        <v>-</v>
      </c>
      <c r="AD53" s="184"/>
      <c r="AE53" s="183" t="str">
        <f t="shared" si="34"/>
        <v>-</v>
      </c>
      <c r="AF53" s="184"/>
      <c r="AG53" s="183">
        <f t="shared" si="35"/>
        <v>10</v>
      </c>
      <c r="AH53" s="185"/>
      <c r="AJ53" s="21">
        <f t="shared" si="18"/>
        <v>10</v>
      </c>
    </row>
    <row r="54" spans="2:36" ht="14.95" thickBot="1" x14ac:dyDescent="0.35">
      <c r="B54" s="61" t="str">
        <f t="shared" si="19"/>
        <v>Brett</v>
      </c>
      <c r="C54" s="205" t="str">
        <f t="shared" si="20"/>
        <v>-</v>
      </c>
      <c r="D54" s="206"/>
      <c r="E54" s="205" t="str">
        <f t="shared" si="21"/>
        <v>-</v>
      </c>
      <c r="F54" s="206"/>
      <c r="G54" s="205">
        <f t="shared" si="22"/>
        <v>13</v>
      </c>
      <c r="H54" s="206"/>
      <c r="I54" s="205" t="str">
        <f t="shared" si="23"/>
        <v>-</v>
      </c>
      <c r="J54" s="206"/>
      <c r="K54" s="205" t="str">
        <f t="shared" si="24"/>
        <v>-</v>
      </c>
      <c r="L54" s="206"/>
      <c r="M54" s="205" t="str">
        <f t="shared" si="25"/>
        <v>-</v>
      </c>
      <c r="N54" s="206"/>
      <c r="O54" s="205">
        <f t="shared" si="26"/>
        <v>16</v>
      </c>
      <c r="P54" s="206"/>
      <c r="Q54" s="205">
        <f t="shared" si="27"/>
        <v>1</v>
      </c>
      <c r="R54" s="206"/>
      <c r="S54" s="205">
        <f t="shared" si="28"/>
        <v>4</v>
      </c>
      <c r="T54" s="206"/>
      <c r="U54" s="205">
        <f t="shared" si="29"/>
        <v>11</v>
      </c>
      <c r="V54" s="206"/>
      <c r="W54" s="205">
        <f t="shared" si="30"/>
        <v>14</v>
      </c>
      <c r="X54" s="206"/>
      <c r="Y54" s="205">
        <f t="shared" si="31"/>
        <v>15</v>
      </c>
      <c r="Z54" s="206"/>
      <c r="AA54" s="205">
        <f t="shared" si="32"/>
        <v>10</v>
      </c>
      <c r="AB54" s="206"/>
      <c r="AC54" s="205">
        <f t="shared" si="33"/>
        <v>6</v>
      </c>
      <c r="AD54" s="206"/>
      <c r="AE54" s="205" t="str">
        <f t="shared" si="34"/>
        <v>-</v>
      </c>
      <c r="AF54" s="206"/>
      <c r="AG54" s="205">
        <f t="shared" si="35"/>
        <v>8</v>
      </c>
      <c r="AH54" s="207"/>
      <c r="AJ54" s="21">
        <f t="shared" si="18"/>
        <v>10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U53:V53"/>
    <mergeCell ref="W53:X53"/>
    <mergeCell ref="Y53:Z53"/>
    <mergeCell ref="AA53:AB53"/>
    <mergeCell ref="AC53:AD53"/>
    <mergeCell ref="AE53:AF53"/>
    <mergeCell ref="AG53:AH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W51:X51"/>
    <mergeCell ref="Y51:Z51"/>
    <mergeCell ref="AA51:AB51"/>
    <mergeCell ref="AC51:AD51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C26:AD26"/>
    <mergeCell ref="B2:AJ2"/>
    <mergeCell ref="C3:D3"/>
    <mergeCell ref="E3:F3"/>
    <mergeCell ref="I3:J3"/>
    <mergeCell ref="K3:L3"/>
    <mergeCell ref="M3:N3"/>
    <mergeCell ref="O3:P3"/>
    <mergeCell ref="Q3:R3"/>
    <mergeCell ref="S3:T3"/>
    <mergeCell ref="U3:V3"/>
    <mergeCell ref="G3:H3"/>
    <mergeCell ref="W3:X3"/>
    <mergeCell ref="Y3:Z3"/>
    <mergeCell ref="AA3:AB3"/>
    <mergeCell ref="AC3:AD3"/>
    <mergeCell ref="AE3:AF3"/>
    <mergeCell ref="AG26:AH26"/>
    <mergeCell ref="U26:V26"/>
    <mergeCell ref="W26:X26"/>
    <mergeCell ref="Y26:Z26"/>
    <mergeCell ref="AA26:AB26"/>
    <mergeCell ref="AG3:AH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7:AI27"/>
    <mergeCell ref="C32:D32"/>
    <mergeCell ref="E32:F32"/>
    <mergeCell ref="G32:H32"/>
    <mergeCell ref="I32:J32"/>
    <mergeCell ref="K32:L32"/>
    <mergeCell ref="M32:N32"/>
    <mergeCell ref="O32:P32"/>
    <mergeCell ref="E26:F26"/>
    <mergeCell ref="G26:H26"/>
    <mergeCell ref="I26:J26"/>
    <mergeCell ref="K26:L26"/>
    <mergeCell ref="M26:N26"/>
    <mergeCell ref="O26:P26"/>
    <mergeCell ref="Q26:R26"/>
    <mergeCell ref="C26:D26"/>
    <mergeCell ref="S34:T34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S26:T26"/>
    <mergeCell ref="S32:T32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U51:V51"/>
  </mergeCells>
  <conditionalFormatting sqref="C4:AI26">
    <cfRule type="cellIs" dxfId="1396" priority="36" operator="equal">
      <formula>"OAK"</formula>
    </cfRule>
    <cfRule type="cellIs" dxfId="1395" priority="37" operator="equal">
      <formula>"LAR"</formula>
    </cfRule>
    <cfRule type="cellIs" dxfId="1394" priority="39" operator="equal">
      <formula>"ATL"</formula>
    </cfRule>
    <cfRule type="cellIs" dxfId="1393" priority="44" operator="equal">
      <formula>"NYJ"</formula>
    </cfRule>
    <cfRule type="cellIs" dxfId="1392" priority="45" operator="equal">
      <formula>"GB"</formula>
    </cfRule>
    <cfRule type="cellIs" dxfId="1391" priority="46" operator="equal">
      <formula>"CHI"</formula>
    </cfRule>
    <cfRule type="cellIs" dxfId="1390" priority="47" operator="equal">
      <formula>"ARI"</formula>
    </cfRule>
    <cfRule type="cellIs" dxfId="1389" priority="48" operator="equal">
      <formula>"WAS"</formula>
    </cfRule>
    <cfRule type="cellIs" dxfId="1388" priority="49" operator="equal">
      <formula>"CAR"</formula>
    </cfRule>
    <cfRule type="cellIs" dxfId="1387" priority="50" operator="equal">
      <formula>"DAL"</formula>
    </cfRule>
    <cfRule type="cellIs" dxfId="1386" priority="51" operator="equal">
      <formula>"DEN"</formula>
    </cfRule>
    <cfRule type="cellIs" dxfId="1385" priority="52" operator="equal">
      <formula>"SEA"</formula>
    </cfRule>
    <cfRule type="cellIs" dxfId="1384" priority="53" operator="equal">
      <formula>"LAC"</formula>
    </cfRule>
    <cfRule type="cellIs" dxfId="1383" priority="54" operator="equal">
      <formula>"KC"</formula>
    </cfRule>
    <cfRule type="cellIs" dxfId="1382" priority="55" operator="equal">
      <formula>"CLE"</formula>
    </cfRule>
    <cfRule type="cellIs" dxfId="1381" priority="56" operator="equal">
      <formula>"PIT"</formula>
    </cfRule>
    <cfRule type="cellIs" dxfId="1380" priority="57" operator="equal">
      <formula>"IND"</formula>
    </cfRule>
    <cfRule type="cellIs" dxfId="1379" priority="58" operator="equal">
      <formula>"CIN"</formula>
    </cfRule>
    <cfRule type="cellIs" dxfId="1378" priority="59" operator="equal">
      <formula>"MIA"</formula>
    </cfRule>
    <cfRule type="cellIs" dxfId="1377" priority="60" operator="equal">
      <formula>"TEN"</formula>
    </cfRule>
    <cfRule type="cellIs" dxfId="1376" priority="61" operator="equal">
      <formula>"MIN"</formula>
    </cfRule>
    <cfRule type="cellIs" dxfId="1375" priority="62" operator="equal">
      <formula>"SF"</formula>
    </cfRule>
    <cfRule type="cellIs" dxfId="1374" priority="63" operator="equal">
      <formula>"NE"</formula>
    </cfRule>
    <cfRule type="cellIs" dxfId="1373" priority="64" operator="equal">
      <formula>"HOU"</formula>
    </cfRule>
    <cfRule type="cellIs" dxfId="1372" priority="65" operator="equal">
      <formula>"NO"</formula>
    </cfRule>
    <cfRule type="cellIs" dxfId="1371" priority="66" operator="equal">
      <formula>"TB"</formula>
    </cfRule>
    <cfRule type="cellIs" dxfId="1370" priority="67" operator="equal">
      <formula>"NYG"</formula>
    </cfRule>
    <cfRule type="cellIs" dxfId="1369" priority="68" operator="equal">
      <formula>"JAX"</formula>
    </cfRule>
    <cfRule type="cellIs" dxfId="1368" priority="69" operator="equal">
      <formula>"BAL"</formula>
    </cfRule>
    <cfRule type="cellIs" dxfId="1367" priority="70" operator="equal">
      <formula>"BUF"</formula>
    </cfRule>
    <cfRule type="cellIs" dxfId="1366" priority="71" operator="equal">
      <formula>"PHI"</formula>
    </cfRule>
  </conditionalFormatting>
  <conditionalFormatting sqref="AI4:AI25">
    <cfRule type="cellIs" dxfId="1365" priority="38" operator="equal">
      <formula>136</formula>
    </cfRule>
  </conditionalFormatting>
  <conditionalFormatting sqref="C4:AH25">
    <cfRule type="cellIs" dxfId="1364" priority="34" operator="equal">
      <formula>"DET"</formula>
    </cfRule>
  </conditionalFormatting>
  <conditionalFormatting sqref="AJ4:AJ25">
    <cfRule type="top10" dxfId="1363" priority="33" rank="1"/>
  </conditionalFormatting>
  <conditionalFormatting sqref="B9">
    <cfRule type="cellIs" dxfId="1362" priority="1" operator="equal">
      <formula>"OAK"</formula>
    </cfRule>
    <cfRule type="cellIs" dxfId="1361" priority="2" operator="equal">
      <formula>"LAR"</formula>
    </cfRule>
    <cfRule type="cellIs" dxfId="1360" priority="3" operator="equal">
      <formula>"DET"</formula>
    </cfRule>
    <cfRule type="cellIs" dxfId="1359" priority="4" operator="equal">
      <formula>"NYJ"</formula>
    </cfRule>
    <cfRule type="cellIs" dxfId="1358" priority="5" operator="equal">
      <formula>"GB"</formula>
    </cfRule>
    <cfRule type="cellIs" dxfId="1357" priority="6" operator="equal">
      <formula>"CHI"</formula>
    </cfRule>
    <cfRule type="cellIs" dxfId="1356" priority="7" operator="equal">
      <formula>"ARI"</formula>
    </cfRule>
    <cfRule type="cellIs" dxfId="1355" priority="8" operator="equal">
      <formula>"WAS"</formula>
    </cfRule>
    <cfRule type="cellIs" dxfId="1354" priority="9" operator="equal">
      <formula>"CAR"</formula>
    </cfRule>
    <cfRule type="cellIs" dxfId="1353" priority="10" operator="equal">
      <formula>"DAL"</formula>
    </cfRule>
    <cfRule type="cellIs" dxfId="1352" priority="11" operator="equal">
      <formula>"DEN"</formula>
    </cfRule>
    <cfRule type="cellIs" dxfId="1351" priority="12" operator="equal">
      <formula>"SEA"</formula>
    </cfRule>
    <cfRule type="cellIs" dxfId="1350" priority="13" operator="equal">
      <formula>"LAC"</formula>
    </cfRule>
    <cfRule type="cellIs" dxfId="1349" priority="14" operator="equal">
      <formula>"KC"</formula>
    </cfRule>
    <cfRule type="cellIs" dxfId="1348" priority="15" operator="equal">
      <formula>"CLE"</formula>
    </cfRule>
    <cfRule type="cellIs" dxfId="1347" priority="16" operator="equal">
      <formula>"PIT"</formula>
    </cfRule>
    <cfRule type="cellIs" dxfId="1346" priority="17" operator="equal">
      <formula>"IND"</formula>
    </cfRule>
    <cfRule type="cellIs" dxfId="1345" priority="18" operator="equal">
      <formula>"CIN"</formula>
    </cfRule>
    <cfRule type="cellIs" dxfId="1344" priority="19" operator="equal">
      <formula>"MIA"</formula>
    </cfRule>
    <cfRule type="cellIs" dxfId="1343" priority="20" operator="equal">
      <formula>"TEN"</formula>
    </cfRule>
    <cfRule type="cellIs" dxfId="1342" priority="21" operator="equal">
      <formula>"MIN"</formula>
    </cfRule>
    <cfRule type="cellIs" dxfId="1341" priority="22" operator="equal">
      <formula>"SF"</formula>
    </cfRule>
    <cfRule type="cellIs" dxfId="1340" priority="23" operator="equal">
      <formula>"NE"</formula>
    </cfRule>
    <cfRule type="cellIs" dxfId="1339" priority="24" operator="equal">
      <formula>"HOU"</formula>
    </cfRule>
    <cfRule type="cellIs" dxfId="1338" priority="25" operator="equal">
      <formula>"NO"</formula>
    </cfRule>
    <cfRule type="cellIs" dxfId="1337" priority="26" operator="equal">
      <formula>"TB"</formula>
    </cfRule>
    <cfRule type="cellIs" dxfId="1336" priority="27" operator="equal">
      <formula>"NYG"</formula>
    </cfRule>
    <cfRule type="cellIs" dxfId="1335" priority="28" operator="equal">
      <formula>"JAX"</formula>
    </cfRule>
    <cfRule type="cellIs" dxfId="1334" priority="29" operator="equal">
      <formula>"BAL"</formula>
    </cfRule>
    <cfRule type="cellIs" dxfId="1333" priority="30" operator="equal">
      <formula>"BUF"</formula>
    </cfRule>
    <cfRule type="cellIs" dxfId="1332" priority="31" operator="equal">
      <formula>"PHI"</formula>
    </cfRule>
    <cfRule type="cellIs" dxfId="1331" priority="32" operator="equal">
      <formula>"ATL"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18D7-0EA0-4DB4-B098-8F3209B74F3D}">
  <dimension ref="A1:AK57"/>
  <sheetViews>
    <sheetView showGridLines="0" showZeros="0" zoomScale="93" zoomScaleNormal="93" workbookViewId="0">
      <selection activeCell="AG33" sqref="AG33:AH33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2.05" customHeight="1" x14ac:dyDescent="0.3">
      <c r="A1" t="s">
        <v>17</v>
      </c>
    </row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45</v>
      </c>
      <c r="D3" s="201"/>
      <c r="E3" s="200" t="s">
        <v>150</v>
      </c>
      <c r="F3" s="201"/>
      <c r="G3" s="200" t="s">
        <v>151</v>
      </c>
      <c r="H3" s="201"/>
      <c r="I3" s="200" t="s">
        <v>152</v>
      </c>
      <c r="J3" s="201"/>
      <c r="K3" s="200" t="s">
        <v>153</v>
      </c>
      <c r="L3" s="201"/>
      <c r="M3" s="200" t="s">
        <v>101</v>
      </c>
      <c r="N3" s="201"/>
      <c r="O3" s="200" t="s">
        <v>154</v>
      </c>
      <c r="P3" s="201"/>
      <c r="Q3" s="200" t="s">
        <v>125</v>
      </c>
      <c r="R3" s="201"/>
      <c r="S3" s="200" t="s">
        <v>155</v>
      </c>
      <c r="T3" s="201"/>
      <c r="U3" s="200" t="s">
        <v>156</v>
      </c>
      <c r="V3" s="201"/>
      <c r="W3" s="200" t="s">
        <v>157</v>
      </c>
      <c r="X3" s="201"/>
      <c r="Y3" s="200" t="s">
        <v>158</v>
      </c>
      <c r="Z3" s="201"/>
      <c r="AA3" s="200" t="s">
        <v>159</v>
      </c>
      <c r="AB3" s="201"/>
      <c r="AC3" s="200" t="s">
        <v>160</v>
      </c>
      <c r="AD3" s="201"/>
      <c r="AE3" s="200" t="s">
        <v>161</v>
      </c>
      <c r="AF3" s="201"/>
      <c r="AG3" s="200" t="s">
        <v>162</v>
      </c>
      <c r="AH3" s="201"/>
      <c r="AI3" s="24" t="s">
        <v>39</v>
      </c>
      <c r="AJ3" s="36" t="s">
        <v>16</v>
      </c>
    </row>
    <row r="4" spans="1:36" x14ac:dyDescent="0.3">
      <c r="A4">
        <f t="shared" ref="A4:A20" si="0">RANK(AJ4,$AJ$4:$AJ$25,0)</f>
        <v>5</v>
      </c>
      <c r="B4" s="105" t="s">
        <v>1</v>
      </c>
      <c r="C4" s="4" t="s">
        <v>248</v>
      </c>
      <c r="D4" s="5">
        <v>6</v>
      </c>
      <c r="E4" s="4" t="s">
        <v>213</v>
      </c>
      <c r="F4" s="5">
        <v>3</v>
      </c>
      <c r="G4" s="4" t="s">
        <v>215</v>
      </c>
      <c r="H4" s="5">
        <v>4</v>
      </c>
      <c r="I4" s="4" t="s">
        <v>218</v>
      </c>
      <c r="J4" s="5">
        <v>15</v>
      </c>
      <c r="K4" s="4" t="s">
        <v>260</v>
      </c>
      <c r="L4" s="5">
        <v>14</v>
      </c>
      <c r="M4" s="4" t="s">
        <v>276</v>
      </c>
      <c r="N4" s="5">
        <v>9</v>
      </c>
      <c r="O4" s="4" t="s">
        <v>278</v>
      </c>
      <c r="P4" s="5">
        <v>12</v>
      </c>
      <c r="Q4" s="4" t="s">
        <v>249</v>
      </c>
      <c r="R4" s="5">
        <v>16</v>
      </c>
      <c r="S4" s="4" t="s">
        <v>250</v>
      </c>
      <c r="T4" s="5">
        <v>8</v>
      </c>
      <c r="U4" s="4" t="s">
        <v>275</v>
      </c>
      <c r="V4" s="5">
        <v>1</v>
      </c>
      <c r="W4" s="4" t="s">
        <v>208</v>
      </c>
      <c r="X4" s="5">
        <v>7</v>
      </c>
      <c r="Y4" s="4" t="s">
        <v>277</v>
      </c>
      <c r="Z4" s="5">
        <v>2</v>
      </c>
      <c r="AA4" s="4" t="s">
        <v>262</v>
      </c>
      <c r="AB4" s="5">
        <v>13</v>
      </c>
      <c r="AC4" s="4" t="s">
        <v>210</v>
      </c>
      <c r="AD4" s="5">
        <v>5</v>
      </c>
      <c r="AE4" s="4" t="s">
        <v>245</v>
      </c>
      <c r="AF4" s="5">
        <v>11</v>
      </c>
      <c r="AG4" s="4" t="s">
        <v>214</v>
      </c>
      <c r="AH4" s="5">
        <v>10</v>
      </c>
      <c r="AI4" s="6">
        <f>SUM(D4:AH4)</f>
        <v>136</v>
      </c>
      <c r="AJ4" s="6">
        <f t="shared" ref="AJ4:AJ25" si="1">SUM(C33,E33,G33,I33,K33,M33,O33,Q33,S33,U33,W33,Y33,AA33,AC33,AE33,AG33)</f>
        <v>105</v>
      </c>
    </row>
    <row r="5" spans="1:36" x14ac:dyDescent="0.3">
      <c r="A5">
        <f t="shared" si="0"/>
        <v>21</v>
      </c>
      <c r="B5" s="106" t="s">
        <v>11</v>
      </c>
      <c r="C5" s="124" t="s">
        <v>366</v>
      </c>
      <c r="D5" s="125">
        <v>1</v>
      </c>
      <c r="E5" s="124" t="s">
        <v>375</v>
      </c>
      <c r="F5" s="125">
        <v>9</v>
      </c>
      <c r="G5" s="124" t="s">
        <v>380</v>
      </c>
      <c r="H5" s="125">
        <v>4</v>
      </c>
      <c r="I5" s="124" t="s">
        <v>360</v>
      </c>
      <c r="J5" s="125">
        <v>16</v>
      </c>
      <c r="K5" s="124" t="s">
        <v>373</v>
      </c>
      <c r="L5" s="125">
        <v>14</v>
      </c>
      <c r="M5" s="124" t="s">
        <v>348</v>
      </c>
      <c r="N5" s="125">
        <v>2</v>
      </c>
      <c r="O5" s="124" t="s">
        <v>353</v>
      </c>
      <c r="P5" s="125">
        <v>13</v>
      </c>
      <c r="Q5" s="124" t="s">
        <v>363</v>
      </c>
      <c r="R5" s="125">
        <v>15</v>
      </c>
      <c r="S5" s="124" t="s">
        <v>356</v>
      </c>
      <c r="T5" s="125">
        <v>12</v>
      </c>
      <c r="U5" s="124" t="s">
        <v>368</v>
      </c>
      <c r="V5" s="125">
        <v>7</v>
      </c>
      <c r="W5" s="124" t="s">
        <v>361</v>
      </c>
      <c r="X5" s="125">
        <v>6</v>
      </c>
      <c r="Y5" s="124" t="s">
        <v>358</v>
      </c>
      <c r="Z5" s="125">
        <v>11</v>
      </c>
      <c r="AA5" s="124" t="s">
        <v>359</v>
      </c>
      <c r="AB5" s="125">
        <v>3</v>
      </c>
      <c r="AC5" s="124" t="s">
        <v>367</v>
      </c>
      <c r="AD5" s="125">
        <v>8</v>
      </c>
      <c r="AE5" s="124" t="s">
        <v>357</v>
      </c>
      <c r="AF5" s="125">
        <v>10</v>
      </c>
      <c r="AG5" s="124" t="s">
        <v>391</v>
      </c>
      <c r="AH5" s="125">
        <v>5</v>
      </c>
      <c r="AI5" s="9">
        <f t="shared" ref="AI5:AI25" si="2">SUM(D5:AH5)</f>
        <v>136</v>
      </c>
      <c r="AJ5" s="9">
        <f t="shared" si="1"/>
        <v>85</v>
      </c>
    </row>
    <row r="6" spans="1:36" x14ac:dyDescent="0.3">
      <c r="A6">
        <f t="shared" si="0"/>
        <v>1</v>
      </c>
      <c r="B6" s="104" t="s">
        <v>2</v>
      </c>
      <c r="C6" s="119" t="s">
        <v>263</v>
      </c>
      <c r="D6" s="136">
        <v>6</v>
      </c>
      <c r="E6" s="119" t="s">
        <v>213</v>
      </c>
      <c r="F6" s="136">
        <v>10</v>
      </c>
      <c r="G6" s="119" t="s">
        <v>215</v>
      </c>
      <c r="H6" s="136">
        <v>7</v>
      </c>
      <c r="I6" s="119" t="s">
        <v>218</v>
      </c>
      <c r="J6" s="136">
        <v>16</v>
      </c>
      <c r="K6" s="119" t="s">
        <v>260</v>
      </c>
      <c r="L6" s="136">
        <v>14</v>
      </c>
      <c r="M6" s="119" t="s">
        <v>276</v>
      </c>
      <c r="N6" s="136">
        <v>13</v>
      </c>
      <c r="O6" s="119" t="s">
        <v>278</v>
      </c>
      <c r="P6" s="136">
        <v>12</v>
      </c>
      <c r="Q6" s="119" t="s">
        <v>249</v>
      </c>
      <c r="R6" s="136">
        <v>15</v>
      </c>
      <c r="S6" s="119" t="s">
        <v>211</v>
      </c>
      <c r="T6" s="136">
        <v>2</v>
      </c>
      <c r="U6" s="119" t="s">
        <v>275</v>
      </c>
      <c r="V6" s="136">
        <v>3</v>
      </c>
      <c r="W6" s="119" t="s">
        <v>261</v>
      </c>
      <c r="X6" s="136">
        <v>1</v>
      </c>
      <c r="Y6" s="119" t="s">
        <v>198</v>
      </c>
      <c r="Z6" s="136">
        <v>5</v>
      </c>
      <c r="AA6" s="119" t="s">
        <v>246</v>
      </c>
      <c r="AB6" s="136">
        <v>4</v>
      </c>
      <c r="AC6" s="119" t="s">
        <v>210</v>
      </c>
      <c r="AD6" s="136">
        <v>11</v>
      </c>
      <c r="AE6" s="119" t="s">
        <v>245</v>
      </c>
      <c r="AF6" s="136">
        <v>9</v>
      </c>
      <c r="AG6" s="119" t="s">
        <v>214</v>
      </c>
      <c r="AH6" s="136">
        <v>8</v>
      </c>
      <c r="AI6" s="6">
        <f t="shared" si="2"/>
        <v>136</v>
      </c>
      <c r="AJ6" s="6">
        <f t="shared" si="1"/>
        <v>127</v>
      </c>
    </row>
    <row r="7" spans="1:36" x14ac:dyDescent="0.3">
      <c r="A7">
        <f t="shared" si="0"/>
        <v>3</v>
      </c>
      <c r="B7" s="103" t="s">
        <v>5</v>
      </c>
      <c r="C7" s="124" t="s">
        <v>366</v>
      </c>
      <c r="D7" s="125">
        <v>1</v>
      </c>
      <c r="E7" s="124" t="s">
        <v>375</v>
      </c>
      <c r="F7" s="125">
        <v>10</v>
      </c>
      <c r="G7" s="124" t="s">
        <v>243</v>
      </c>
      <c r="H7" s="125">
        <v>7</v>
      </c>
      <c r="I7" s="124" t="s">
        <v>218</v>
      </c>
      <c r="J7" s="125">
        <v>16</v>
      </c>
      <c r="K7" s="124" t="s">
        <v>260</v>
      </c>
      <c r="L7" s="125">
        <v>13</v>
      </c>
      <c r="M7" s="124" t="s">
        <v>276</v>
      </c>
      <c r="N7" s="125">
        <v>12</v>
      </c>
      <c r="O7" s="124" t="s">
        <v>278</v>
      </c>
      <c r="P7" s="125">
        <v>14</v>
      </c>
      <c r="Q7" s="124" t="s">
        <v>249</v>
      </c>
      <c r="R7" s="125">
        <v>15</v>
      </c>
      <c r="S7" s="124" t="s">
        <v>250</v>
      </c>
      <c r="T7" s="125">
        <v>11</v>
      </c>
      <c r="U7" s="124" t="s">
        <v>275</v>
      </c>
      <c r="V7" s="125">
        <v>2</v>
      </c>
      <c r="W7" s="124" t="s">
        <v>208</v>
      </c>
      <c r="X7" s="125">
        <v>5</v>
      </c>
      <c r="Y7" s="124" t="s">
        <v>198</v>
      </c>
      <c r="Z7" s="125">
        <v>8</v>
      </c>
      <c r="AA7" s="124" t="s">
        <v>262</v>
      </c>
      <c r="AB7" s="125">
        <v>3</v>
      </c>
      <c r="AC7" s="124" t="s">
        <v>210</v>
      </c>
      <c r="AD7" s="125">
        <v>4</v>
      </c>
      <c r="AE7" s="124" t="s">
        <v>245</v>
      </c>
      <c r="AF7" s="125">
        <v>6</v>
      </c>
      <c r="AG7" s="124" t="s">
        <v>214</v>
      </c>
      <c r="AH7" s="125">
        <v>9</v>
      </c>
      <c r="AI7" s="9">
        <f t="shared" si="2"/>
        <v>136</v>
      </c>
      <c r="AJ7" s="9">
        <f t="shared" si="1"/>
        <v>107</v>
      </c>
    </row>
    <row r="8" spans="1:36" x14ac:dyDescent="0.3">
      <c r="A8">
        <f t="shared" si="0"/>
        <v>8</v>
      </c>
      <c r="B8" s="104" t="s">
        <v>13</v>
      </c>
      <c r="C8" s="119" t="s">
        <v>366</v>
      </c>
      <c r="D8" s="136">
        <v>4</v>
      </c>
      <c r="E8" s="119" t="s">
        <v>375</v>
      </c>
      <c r="F8" s="136">
        <v>10</v>
      </c>
      <c r="G8" s="119" t="s">
        <v>374</v>
      </c>
      <c r="H8" s="136">
        <v>2</v>
      </c>
      <c r="I8" s="119" t="s">
        <v>360</v>
      </c>
      <c r="J8" s="136">
        <v>15</v>
      </c>
      <c r="K8" s="119" t="s">
        <v>373</v>
      </c>
      <c r="L8" s="136">
        <v>13</v>
      </c>
      <c r="M8" s="119" t="s">
        <v>352</v>
      </c>
      <c r="N8" s="136">
        <v>11</v>
      </c>
      <c r="O8" s="119" t="s">
        <v>353</v>
      </c>
      <c r="P8" s="136">
        <v>14</v>
      </c>
      <c r="Q8" s="119" t="s">
        <v>363</v>
      </c>
      <c r="R8" s="136">
        <v>16</v>
      </c>
      <c r="S8" s="119" t="s">
        <v>356</v>
      </c>
      <c r="T8" s="136">
        <v>9</v>
      </c>
      <c r="U8" s="119" t="s">
        <v>368</v>
      </c>
      <c r="V8" s="136">
        <v>3</v>
      </c>
      <c r="W8" s="119" t="s">
        <v>361</v>
      </c>
      <c r="X8" s="136">
        <v>12</v>
      </c>
      <c r="Y8" s="119" t="s">
        <v>358</v>
      </c>
      <c r="Z8" s="136">
        <v>1</v>
      </c>
      <c r="AA8" s="119" t="s">
        <v>359</v>
      </c>
      <c r="AB8" s="136">
        <v>5</v>
      </c>
      <c r="AC8" s="119" t="s">
        <v>367</v>
      </c>
      <c r="AD8" s="136">
        <v>8</v>
      </c>
      <c r="AE8" s="119" t="s">
        <v>357</v>
      </c>
      <c r="AF8" s="136">
        <v>6</v>
      </c>
      <c r="AG8" s="119" t="s">
        <v>351</v>
      </c>
      <c r="AH8" s="136">
        <v>7</v>
      </c>
      <c r="AI8" s="6">
        <f t="shared" si="2"/>
        <v>136</v>
      </c>
      <c r="AJ8" s="6">
        <f t="shared" si="1"/>
        <v>102</v>
      </c>
    </row>
    <row r="9" spans="1:36" x14ac:dyDescent="0.3">
      <c r="A9">
        <f t="shared" si="0"/>
        <v>19</v>
      </c>
      <c r="B9" s="116" t="s">
        <v>9</v>
      </c>
      <c r="C9" s="124" t="s">
        <v>248</v>
      </c>
      <c r="D9" s="125">
        <v>3</v>
      </c>
      <c r="E9" s="124" t="s">
        <v>244</v>
      </c>
      <c r="F9" s="125">
        <v>1</v>
      </c>
      <c r="G9" s="124" t="s">
        <v>243</v>
      </c>
      <c r="H9" s="125">
        <v>4</v>
      </c>
      <c r="I9" s="124" t="s">
        <v>218</v>
      </c>
      <c r="J9" s="125">
        <v>15</v>
      </c>
      <c r="K9" s="124" t="s">
        <v>260</v>
      </c>
      <c r="L9" s="125">
        <v>10</v>
      </c>
      <c r="M9" s="124" t="s">
        <v>276</v>
      </c>
      <c r="N9" s="125">
        <v>11</v>
      </c>
      <c r="O9" s="124" t="s">
        <v>278</v>
      </c>
      <c r="P9" s="125">
        <v>13</v>
      </c>
      <c r="Q9" s="124" t="s">
        <v>249</v>
      </c>
      <c r="R9" s="125">
        <v>16</v>
      </c>
      <c r="S9" s="124" t="s">
        <v>250</v>
      </c>
      <c r="T9" s="125">
        <v>12</v>
      </c>
      <c r="U9" s="124" t="s">
        <v>205</v>
      </c>
      <c r="V9" s="125">
        <v>7</v>
      </c>
      <c r="W9" s="124" t="s">
        <v>208</v>
      </c>
      <c r="X9" s="125">
        <v>14</v>
      </c>
      <c r="Y9" s="124" t="s">
        <v>277</v>
      </c>
      <c r="Z9" s="125">
        <v>8</v>
      </c>
      <c r="AA9" s="124" t="s">
        <v>262</v>
      </c>
      <c r="AB9" s="125">
        <v>6</v>
      </c>
      <c r="AC9" s="124" t="s">
        <v>210</v>
      </c>
      <c r="AD9" s="125">
        <v>9</v>
      </c>
      <c r="AE9" s="124" t="s">
        <v>245</v>
      </c>
      <c r="AF9" s="125">
        <v>5</v>
      </c>
      <c r="AG9" s="124" t="s">
        <v>214</v>
      </c>
      <c r="AH9" s="125">
        <v>2</v>
      </c>
      <c r="AI9" s="9">
        <f t="shared" si="2"/>
        <v>136</v>
      </c>
      <c r="AJ9" s="9">
        <f t="shared" si="1"/>
        <v>91</v>
      </c>
    </row>
    <row r="10" spans="1:36" x14ac:dyDescent="0.3">
      <c r="A10">
        <f t="shared" si="0"/>
        <v>4</v>
      </c>
      <c r="B10" s="104" t="s">
        <v>10</v>
      </c>
      <c r="C10" s="119" t="s">
        <v>366</v>
      </c>
      <c r="D10" s="137">
        <v>5</v>
      </c>
      <c r="E10" s="119" t="s">
        <v>375</v>
      </c>
      <c r="F10" s="137">
        <v>9</v>
      </c>
      <c r="G10" s="119" t="s">
        <v>380</v>
      </c>
      <c r="H10" s="137">
        <v>1</v>
      </c>
      <c r="I10" s="119" t="s">
        <v>360</v>
      </c>
      <c r="J10" s="137">
        <v>16</v>
      </c>
      <c r="K10" s="119" t="s">
        <v>373</v>
      </c>
      <c r="L10" s="137">
        <v>15</v>
      </c>
      <c r="M10" s="119" t="s">
        <v>352</v>
      </c>
      <c r="N10" s="137">
        <v>14</v>
      </c>
      <c r="O10" s="119" t="s">
        <v>353</v>
      </c>
      <c r="P10" s="137">
        <v>13</v>
      </c>
      <c r="Q10" s="119" t="s">
        <v>363</v>
      </c>
      <c r="R10" s="137">
        <v>12</v>
      </c>
      <c r="S10" s="119" t="s">
        <v>362</v>
      </c>
      <c r="T10" s="137">
        <v>2</v>
      </c>
      <c r="U10" s="119" t="s">
        <v>368</v>
      </c>
      <c r="V10" s="137">
        <v>3</v>
      </c>
      <c r="W10" s="119" t="s">
        <v>361</v>
      </c>
      <c r="X10" s="137">
        <v>10</v>
      </c>
      <c r="Y10" s="119" t="s">
        <v>358</v>
      </c>
      <c r="Z10" s="137">
        <v>4</v>
      </c>
      <c r="AA10" s="119" t="s">
        <v>359</v>
      </c>
      <c r="AB10" s="137">
        <v>7</v>
      </c>
      <c r="AC10" s="119" t="s">
        <v>367</v>
      </c>
      <c r="AD10" s="137">
        <v>6</v>
      </c>
      <c r="AE10" s="119" t="s">
        <v>357</v>
      </c>
      <c r="AF10" s="137">
        <v>11</v>
      </c>
      <c r="AG10" s="119" t="s">
        <v>351</v>
      </c>
      <c r="AH10" s="137">
        <v>8</v>
      </c>
      <c r="AI10" s="6">
        <f t="shared" si="2"/>
        <v>136</v>
      </c>
      <c r="AJ10" s="6">
        <f t="shared" si="1"/>
        <v>106</v>
      </c>
    </row>
    <row r="11" spans="1:36" x14ac:dyDescent="0.3">
      <c r="A11">
        <f t="shared" si="0"/>
        <v>6</v>
      </c>
      <c r="B11" s="103" t="s">
        <v>14</v>
      </c>
      <c r="C11" s="124" t="s">
        <v>263</v>
      </c>
      <c r="D11" s="125">
        <v>8</v>
      </c>
      <c r="E11" s="124" t="s">
        <v>213</v>
      </c>
      <c r="F11" s="125">
        <v>9</v>
      </c>
      <c r="G11" s="124" t="s">
        <v>243</v>
      </c>
      <c r="H11" s="125">
        <v>7</v>
      </c>
      <c r="I11" s="124" t="s">
        <v>218</v>
      </c>
      <c r="J11" s="125">
        <v>16</v>
      </c>
      <c r="K11" s="124" t="s">
        <v>260</v>
      </c>
      <c r="L11" s="125">
        <v>6</v>
      </c>
      <c r="M11" s="124" t="s">
        <v>276</v>
      </c>
      <c r="N11" s="125">
        <v>4</v>
      </c>
      <c r="O11" s="124" t="s">
        <v>278</v>
      </c>
      <c r="P11" s="125">
        <v>5</v>
      </c>
      <c r="Q11" s="124" t="s">
        <v>249</v>
      </c>
      <c r="R11" s="125">
        <v>15</v>
      </c>
      <c r="S11" s="124" t="s">
        <v>250</v>
      </c>
      <c r="T11" s="125">
        <v>1</v>
      </c>
      <c r="U11" s="124" t="s">
        <v>205</v>
      </c>
      <c r="V11" s="125">
        <v>2</v>
      </c>
      <c r="W11" s="124" t="s">
        <v>208</v>
      </c>
      <c r="X11" s="125">
        <v>3</v>
      </c>
      <c r="Y11" s="124" t="s">
        <v>198</v>
      </c>
      <c r="Z11" s="125">
        <v>12</v>
      </c>
      <c r="AA11" s="124" t="s">
        <v>262</v>
      </c>
      <c r="AB11" s="125">
        <v>13</v>
      </c>
      <c r="AC11" s="124" t="s">
        <v>210</v>
      </c>
      <c r="AD11" s="125">
        <v>14</v>
      </c>
      <c r="AE11" s="124" t="s">
        <v>245</v>
      </c>
      <c r="AF11" s="125">
        <v>10</v>
      </c>
      <c r="AG11" s="124" t="s">
        <v>214</v>
      </c>
      <c r="AH11" s="125">
        <v>11</v>
      </c>
      <c r="AI11" s="9">
        <f t="shared" si="2"/>
        <v>136</v>
      </c>
      <c r="AJ11" s="9">
        <f t="shared" si="1"/>
        <v>104</v>
      </c>
    </row>
    <row r="12" spans="1:36" x14ac:dyDescent="0.3">
      <c r="A12">
        <f t="shared" si="0"/>
        <v>16</v>
      </c>
      <c r="B12" s="104" t="s">
        <v>12</v>
      </c>
      <c r="C12" s="119" t="s">
        <v>248</v>
      </c>
      <c r="D12" s="138">
        <v>1</v>
      </c>
      <c r="E12" s="119" t="s">
        <v>213</v>
      </c>
      <c r="F12" s="138">
        <v>14</v>
      </c>
      <c r="G12" s="119" t="s">
        <v>243</v>
      </c>
      <c r="H12" s="138">
        <v>13</v>
      </c>
      <c r="I12" s="119" t="s">
        <v>218</v>
      </c>
      <c r="J12" s="138">
        <v>16</v>
      </c>
      <c r="K12" s="119" t="s">
        <v>260</v>
      </c>
      <c r="L12" s="138">
        <v>12</v>
      </c>
      <c r="M12" s="119" t="s">
        <v>276</v>
      </c>
      <c r="N12" s="138">
        <v>10</v>
      </c>
      <c r="O12" s="119" t="s">
        <v>278</v>
      </c>
      <c r="P12" s="138">
        <v>11</v>
      </c>
      <c r="Q12" s="119" t="s">
        <v>249</v>
      </c>
      <c r="R12" s="138">
        <v>15</v>
      </c>
      <c r="S12" s="119" t="s">
        <v>250</v>
      </c>
      <c r="T12" s="138">
        <v>9</v>
      </c>
      <c r="U12" s="119" t="s">
        <v>205</v>
      </c>
      <c r="V12" s="138">
        <v>8</v>
      </c>
      <c r="W12" s="119" t="s">
        <v>208</v>
      </c>
      <c r="X12" s="138">
        <v>7</v>
      </c>
      <c r="Y12" s="119" t="s">
        <v>277</v>
      </c>
      <c r="Z12" s="138">
        <v>2</v>
      </c>
      <c r="AA12" s="119" t="s">
        <v>262</v>
      </c>
      <c r="AB12" s="138">
        <v>3</v>
      </c>
      <c r="AC12" s="119" t="s">
        <v>207</v>
      </c>
      <c r="AD12" s="138">
        <v>4</v>
      </c>
      <c r="AE12" s="119" t="s">
        <v>245</v>
      </c>
      <c r="AF12" s="138">
        <v>6</v>
      </c>
      <c r="AG12" s="119" t="s">
        <v>251</v>
      </c>
      <c r="AH12" s="138">
        <v>5</v>
      </c>
      <c r="AI12" s="6">
        <f t="shared" si="2"/>
        <v>136</v>
      </c>
      <c r="AJ12" s="6">
        <f t="shared" si="1"/>
        <v>93</v>
      </c>
    </row>
    <row r="13" spans="1:36" x14ac:dyDescent="0.3">
      <c r="A13">
        <f t="shared" si="0"/>
        <v>12</v>
      </c>
      <c r="B13" s="103" t="s">
        <v>8</v>
      </c>
      <c r="C13" s="124" t="s">
        <v>263</v>
      </c>
      <c r="D13" s="125">
        <v>6</v>
      </c>
      <c r="E13" s="124" t="s">
        <v>213</v>
      </c>
      <c r="F13" s="125">
        <v>8</v>
      </c>
      <c r="G13" s="124" t="s">
        <v>243</v>
      </c>
      <c r="H13" s="125">
        <v>4</v>
      </c>
      <c r="I13" s="124" t="s">
        <v>218</v>
      </c>
      <c r="J13" s="125">
        <v>16</v>
      </c>
      <c r="K13" s="124" t="s">
        <v>260</v>
      </c>
      <c r="L13" s="125">
        <v>13</v>
      </c>
      <c r="M13" s="124" t="s">
        <v>276</v>
      </c>
      <c r="N13" s="125">
        <v>2</v>
      </c>
      <c r="O13" s="124" t="s">
        <v>278</v>
      </c>
      <c r="P13" s="125">
        <v>14</v>
      </c>
      <c r="Q13" s="124" t="s">
        <v>249</v>
      </c>
      <c r="R13" s="125">
        <v>15</v>
      </c>
      <c r="S13" s="124" t="s">
        <v>250</v>
      </c>
      <c r="T13" s="125">
        <v>10</v>
      </c>
      <c r="U13" s="124" t="s">
        <v>275</v>
      </c>
      <c r="V13" s="125">
        <v>1</v>
      </c>
      <c r="W13" s="124" t="s">
        <v>208</v>
      </c>
      <c r="X13" s="125">
        <v>5</v>
      </c>
      <c r="Y13" s="124" t="s">
        <v>198</v>
      </c>
      <c r="Z13" s="125">
        <v>3</v>
      </c>
      <c r="AA13" s="124" t="s">
        <v>262</v>
      </c>
      <c r="AB13" s="125">
        <v>11</v>
      </c>
      <c r="AC13" s="124" t="s">
        <v>210</v>
      </c>
      <c r="AD13" s="125">
        <v>7</v>
      </c>
      <c r="AE13" s="124" t="s">
        <v>245</v>
      </c>
      <c r="AF13" s="125">
        <v>12</v>
      </c>
      <c r="AG13" s="124" t="s">
        <v>214</v>
      </c>
      <c r="AH13" s="125">
        <v>9</v>
      </c>
      <c r="AI13" s="9">
        <f t="shared" si="2"/>
        <v>136</v>
      </c>
      <c r="AJ13" s="9">
        <f t="shared" si="1"/>
        <v>99</v>
      </c>
    </row>
    <row r="14" spans="1:36" x14ac:dyDescent="0.3">
      <c r="A14">
        <f t="shared" si="0"/>
        <v>10</v>
      </c>
      <c r="B14" s="104" t="s">
        <v>6</v>
      </c>
      <c r="C14" s="119" t="s">
        <v>390</v>
      </c>
      <c r="D14" s="138">
        <v>1</v>
      </c>
      <c r="E14" s="119" t="s">
        <v>375</v>
      </c>
      <c r="F14" s="138">
        <v>10</v>
      </c>
      <c r="G14" s="119" t="s">
        <v>380</v>
      </c>
      <c r="H14" s="138">
        <v>2</v>
      </c>
      <c r="I14" s="119" t="s">
        <v>360</v>
      </c>
      <c r="J14" s="138">
        <v>15</v>
      </c>
      <c r="K14" s="119" t="s">
        <v>373</v>
      </c>
      <c r="L14" s="138">
        <v>14</v>
      </c>
      <c r="M14" s="119" t="s">
        <v>352</v>
      </c>
      <c r="N14" s="138">
        <v>9</v>
      </c>
      <c r="O14" s="119" t="s">
        <v>353</v>
      </c>
      <c r="P14" s="138">
        <v>13</v>
      </c>
      <c r="Q14" s="119" t="s">
        <v>363</v>
      </c>
      <c r="R14" s="138">
        <v>16</v>
      </c>
      <c r="S14" s="119" t="s">
        <v>356</v>
      </c>
      <c r="T14" s="138">
        <v>12</v>
      </c>
      <c r="U14" s="119" t="s">
        <v>368</v>
      </c>
      <c r="V14" s="138">
        <v>3</v>
      </c>
      <c r="W14" s="119" t="s">
        <v>361</v>
      </c>
      <c r="X14" s="138">
        <v>8</v>
      </c>
      <c r="Y14" s="119" t="s">
        <v>358</v>
      </c>
      <c r="Z14" s="138">
        <v>7</v>
      </c>
      <c r="AA14" s="119" t="s">
        <v>359</v>
      </c>
      <c r="AB14" s="138">
        <v>4</v>
      </c>
      <c r="AC14" s="119" t="s">
        <v>367</v>
      </c>
      <c r="AD14" s="138">
        <v>11</v>
      </c>
      <c r="AE14" s="119" t="s">
        <v>357</v>
      </c>
      <c r="AF14" s="138">
        <v>5</v>
      </c>
      <c r="AG14" s="119" t="s">
        <v>351</v>
      </c>
      <c r="AH14" s="138">
        <v>6</v>
      </c>
      <c r="AI14" s="6">
        <f t="shared" si="2"/>
        <v>136</v>
      </c>
      <c r="AJ14" s="6">
        <f t="shared" si="1"/>
        <v>100</v>
      </c>
    </row>
    <row r="15" spans="1:36" x14ac:dyDescent="0.3">
      <c r="A15">
        <f t="shared" si="0"/>
        <v>2</v>
      </c>
      <c r="B15" s="103" t="s">
        <v>4</v>
      </c>
      <c r="C15" s="124" t="s">
        <v>248</v>
      </c>
      <c r="D15" s="125">
        <v>8</v>
      </c>
      <c r="E15" s="124" t="s">
        <v>213</v>
      </c>
      <c r="F15" s="125">
        <v>9</v>
      </c>
      <c r="G15" s="124" t="s">
        <v>243</v>
      </c>
      <c r="H15" s="125">
        <v>5</v>
      </c>
      <c r="I15" s="124" t="s">
        <v>218</v>
      </c>
      <c r="J15" s="125">
        <v>14</v>
      </c>
      <c r="K15" s="124" t="s">
        <v>260</v>
      </c>
      <c r="L15" s="125">
        <v>15</v>
      </c>
      <c r="M15" s="124" t="s">
        <v>276</v>
      </c>
      <c r="N15" s="125">
        <v>6</v>
      </c>
      <c r="O15" s="124" t="s">
        <v>278</v>
      </c>
      <c r="P15" s="125">
        <v>11</v>
      </c>
      <c r="Q15" s="124" t="s">
        <v>249</v>
      </c>
      <c r="R15" s="125">
        <v>16</v>
      </c>
      <c r="S15" s="124" t="s">
        <v>250</v>
      </c>
      <c r="T15" s="125">
        <v>7</v>
      </c>
      <c r="U15" s="124" t="s">
        <v>205</v>
      </c>
      <c r="V15" s="125">
        <v>4</v>
      </c>
      <c r="W15" s="124" t="s">
        <v>208</v>
      </c>
      <c r="X15" s="125">
        <v>2</v>
      </c>
      <c r="Y15" s="124" t="s">
        <v>277</v>
      </c>
      <c r="Z15" s="125">
        <v>1</v>
      </c>
      <c r="AA15" s="124" t="s">
        <v>262</v>
      </c>
      <c r="AB15" s="125">
        <v>10</v>
      </c>
      <c r="AC15" s="124" t="s">
        <v>210</v>
      </c>
      <c r="AD15" s="125">
        <v>13</v>
      </c>
      <c r="AE15" s="124" t="s">
        <v>245</v>
      </c>
      <c r="AF15" s="125">
        <v>3</v>
      </c>
      <c r="AG15" s="124" t="s">
        <v>214</v>
      </c>
      <c r="AH15" s="125">
        <v>12</v>
      </c>
      <c r="AI15" s="9">
        <f t="shared" si="2"/>
        <v>136</v>
      </c>
      <c r="AJ15" s="9">
        <f t="shared" si="1"/>
        <v>111</v>
      </c>
    </row>
    <row r="16" spans="1:36" x14ac:dyDescent="0.3">
      <c r="A16">
        <f t="shared" si="0"/>
        <v>14</v>
      </c>
      <c r="B16" s="104" t="s">
        <v>7</v>
      </c>
      <c r="C16" s="119" t="s">
        <v>248</v>
      </c>
      <c r="D16" s="138">
        <v>1</v>
      </c>
      <c r="E16" s="119" t="s">
        <v>213</v>
      </c>
      <c r="F16" s="138">
        <v>4</v>
      </c>
      <c r="G16" s="119" t="s">
        <v>215</v>
      </c>
      <c r="H16" s="138">
        <v>2</v>
      </c>
      <c r="I16" s="119" t="s">
        <v>218</v>
      </c>
      <c r="J16" s="138">
        <v>16</v>
      </c>
      <c r="K16" s="119" t="s">
        <v>260</v>
      </c>
      <c r="L16" s="138">
        <v>14</v>
      </c>
      <c r="M16" s="119" t="s">
        <v>276</v>
      </c>
      <c r="N16" s="138">
        <v>11</v>
      </c>
      <c r="O16" s="119" t="s">
        <v>278</v>
      </c>
      <c r="P16" s="138">
        <v>10</v>
      </c>
      <c r="Q16" s="119" t="s">
        <v>249</v>
      </c>
      <c r="R16" s="138">
        <v>15</v>
      </c>
      <c r="S16" s="119" t="s">
        <v>250</v>
      </c>
      <c r="T16" s="138">
        <v>7</v>
      </c>
      <c r="U16" s="119" t="s">
        <v>275</v>
      </c>
      <c r="V16" s="138">
        <v>3</v>
      </c>
      <c r="W16" s="119" t="s">
        <v>208</v>
      </c>
      <c r="X16" s="138">
        <v>8</v>
      </c>
      <c r="Y16" s="119" t="s">
        <v>277</v>
      </c>
      <c r="Z16" s="138">
        <v>9</v>
      </c>
      <c r="AA16" s="119" t="s">
        <v>262</v>
      </c>
      <c r="AB16" s="138">
        <v>12</v>
      </c>
      <c r="AC16" s="119" t="s">
        <v>210</v>
      </c>
      <c r="AD16" s="138">
        <v>13</v>
      </c>
      <c r="AE16" s="119" t="s">
        <v>245</v>
      </c>
      <c r="AF16" s="138">
        <v>6</v>
      </c>
      <c r="AG16" s="119" t="s">
        <v>214</v>
      </c>
      <c r="AH16" s="138">
        <v>5</v>
      </c>
      <c r="AI16" s="6">
        <f t="shared" si="2"/>
        <v>136</v>
      </c>
      <c r="AJ16" s="6">
        <f t="shared" si="1"/>
        <v>97</v>
      </c>
    </row>
    <row r="17" spans="1:36" x14ac:dyDescent="0.3">
      <c r="A17">
        <f t="shared" si="0"/>
        <v>22</v>
      </c>
      <c r="B17" s="89" t="s">
        <v>40</v>
      </c>
      <c r="C17" s="27" t="s">
        <v>263</v>
      </c>
      <c r="D17" s="28">
        <v>4</v>
      </c>
      <c r="E17" s="27" t="s">
        <v>244</v>
      </c>
      <c r="F17" s="28">
        <v>5</v>
      </c>
      <c r="G17" s="27" t="s">
        <v>243</v>
      </c>
      <c r="H17" s="28">
        <v>6</v>
      </c>
      <c r="I17" s="27" t="s">
        <v>218</v>
      </c>
      <c r="J17" s="28">
        <v>14</v>
      </c>
      <c r="K17" s="27" t="s">
        <v>260</v>
      </c>
      <c r="L17" s="28">
        <v>15</v>
      </c>
      <c r="M17" s="27" t="s">
        <v>276</v>
      </c>
      <c r="N17" s="28">
        <v>8</v>
      </c>
      <c r="O17" s="27" t="s">
        <v>278</v>
      </c>
      <c r="P17" s="28">
        <v>7</v>
      </c>
      <c r="Q17" s="27" t="s">
        <v>249</v>
      </c>
      <c r="R17" s="28">
        <v>16</v>
      </c>
      <c r="S17" s="27" t="s">
        <v>250</v>
      </c>
      <c r="T17" s="28">
        <v>13</v>
      </c>
      <c r="U17" s="27" t="s">
        <v>275</v>
      </c>
      <c r="V17" s="28">
        <v>1</v>
      </c>
      <c r="W17" s="27" t="s">
        <v>261</v>
      </c>
      <c r="X17" s="28">
        <v>2</v>
      </c>
      <c r="Y17" s="27" t="s">
        <v>277</v>
      </c>
      <c r="Z17" s="28">
        <v>9</v>
      </c>
      <c r="AA17" s="27" t="s">
        <v>262</v>
      </c>
      <c r="AB17" s="28">
        <v>10</v>
      </c>
      <c r="AC17" s="27" t="s">
        <v>210</v>
      </c>
      <c r="AD17" s="28">
        <v>3</v>
      </c>
      <c r="AE17" s="27" t="s">
        <v>245</v>
      </c>
      <c r="AF17" s="28">
        <v>12</v>
      </c>
      <c r="AG17" s="27" t="s">
        <v>251</v>
      </c>
      <c r="AH17" s="28">
        <v>11</v>
      </c>
      <c r="AI17" s="25">
        <f t="shared" si="2"/>
        <v>136</v>
      </c>
      <c r="AJ17" s="26">
        <f t="shared" si="1"/>
        <v>77</v>
      </c>
    </row>
    <row r="18" spans="1:36" x14ac:dyDescent="0.3">
      <c r="A18">
        <f t="shared" si="0"/>
        <v>17</v>
      </c>
      <c r="B18" s="104" t="s">
        <v>3</v>
      </c>
      <c r="C18" s="119" t="s">
        <v>263</v>
      </c>
      <c r="D18" s="136">
        <v>9</v>
      </c>
      <c r="E18" s="119" t="s">
        <v>213</v>
      </c>
      <c r="F18" s="136">
        <v>11</v>
      </c>
      <c r="G18" s="119" t="s">
        <v>215</v>
      </c>
      <c r="H18" s="136">
        <v>4</v>
      </c>
      <c r="I18" s="119" t="s">
        <v>218</v>
      </c>
      <c r="J18" s="136">
        <v>16</v>
      </c>
      <c r="K18" s="119" t="s">
        <v>260</v>
      </c>
      <c r="L18" s="136">
        <v>12</v>
      </c>
      <c r="M18" s="119" t="s">
        <v>217</v>
      </c>
      <c r="N18" s="136">
        <v>5</v>
      </c>
      <c r="O18" s="119" t="s">
        <v>278</v>
      </c>
      <c r="P18" s="136">
        <v>14</v>
      </c>
      <c r="Q18" s="119" t="s">
        <v>249</v>
      </c>
      <c r="R18" s="136">
        <v>15</v>
      </c>
      <c r="S18" s="119" t="s">
        <v>250</v>
      </c>
      <c r="T18" s="136">
        <v>13</v>
      </c>
      <c r="U18" s="119" t="s">
        <v>275</v>
      </c>
      <c r="V18" s="136">
        <v>1</v>
      </c>
      <c r="W18" s="119" t="s">
        <v>208</v>
      </c>
      <c r="X18" s="136">
        <v>6</v>
      </c>
      <c r="Y18" s="119" t="s">
        <v>277</v>
      </c>
      <c r="Z18" s="136">
        <v>10</v>
      </c>
      <c r="AA18" s="119" t="s">
        <v>246</v>
      </c>
      <c r="AB18" s="136">
        <v>2</v>
      </c>
      <c r="AC18" s="119" t="s">
        <v>210</v>
      </c>
      <c r="AD18" s="136">
        <v>3</v>
      </c>
      <c r="AE18" s="119" t="s">
        <v>245</v>
      </c>
      <c r="AF18" s="136">
        <v>8</v>
      </c>
      <c r="AG18" s="119" t="s">
        <v>214</v>
      </c>
      <c r="AH18" s="136">
        <v>7</v>
      </c>
      <c r="AI18" s="40">
        <f t="shared" si="2"/>
        <v>136</v>
      </c>
      <c r="AJ18" s="41">
        <f t="shared" si="1"/>
        <v>92</v>
      </c>
    </row>
    <row r="19" spans="1:36" x14ac:dyDescent="0.3">
      <c r="A19">
        <f t="shared" si="0"/>
        <v>8</v>
      </c>
      <c r="B19" s="89" t="s">
        <v>60</v>
      </c>
      <c r="C19" s="27" t="s">
        <v>263</v>
      </c>
      <c r="D19" s="28">
        <v>2</v>
      </c>
      <c r="E19" s="27" t="s">
        <v>213</v>
      </c>
      <c r="F19" s="28">
        <v>8</v>
      </c>
      <c r="G19" s="27" t="s">
        <v>243</v>
      </c>
      <c r="H19" s="28">
        <v>3</v>
      </c>
      <c r="I19" s="27" t="s">
        <v>218</v>
      </c>
      <c r="J19" s="28">
        <v>15</v>
      </c>
      <c r="K19" s="27" t="s">
        <v>260</v>
      </c>
      <c r="L19" s="28">
        <v>14</v>
      </c>
      <c r="M19" s="27" t="s">
        <v>276</v>
      </c>
      <c r="N19" s="28">
        <v>12</v>
      </c>
      <c r="O19" s="27" t="s">
        <v>278</v>
      </c>
      <c r="P19" s="28">
        <v>11</v>
      </c>
      <c r="Q19" s="27" t="s">
        <v>249</v>
      </c>
      <c r="R19" s="28">
        <v>16</v>
      </c>
      <c r="S19" s="27" t="s">
        <v>250</v>
      </c>
      <c r="T19" s="28">
        <v>13</v>
      </c>
      <c r="U19" s="27" t="s">
        <v>205</v>
      </c>
      <c r="V19" s="28">
        <v>4</v>
      </c>
      <c r="W19" s="27" t="s">
        <v>208</v>
      </c>
      <c r="X19" s="28">
        <v>9</v>
      </c>
      <c r="Y19" s="27" t="s">
        <v>277</v>
      </c>
      <c r="Z19" s="28">
        <v>6</v>
      </c>
      <c r="AA19" s="27" t="s">
        <v>262</v>
      </c>
      <c r="AB19" s="28">
        <v>1</v>
      </c>
      <c r="AC19" s="27" t="s">
        <v>210</v>
      </c>
      <c r="AD19" s="28">
        <v>7</v>
      </c>
      <c r="AE19" s="27" t="s">
        <v>245</v>
      </c>
      <c r="AF19" s="28">
        <v>10</v>
      </c>
      <c r="AG19" s="27" t="s">
        <v>214</v>
      </c>
      <c r="AH19" s="28">
        <v>5</v>
      </c>
      <c r="AI19" s="18">
        <f t="shared" si="2"/>
        <v>136</v>
      </c>
      <c r="AJ19" s="9">
        <f t="shared" si="1"/>
        <v>102</v>
      </c>
    </row>
    <row r="20" spans="1:36" x14ac:dyDescent="0.3">
      <c r="A20">
        <f t="shared" si="0"/>
        <v>17</v>
      </c>
      <c r="B20" s="104" t="s">
        <v>61</v>
      </c>
      <c r="C20" s="119" t="s">
        <v>263</v>
      </c>
      <c r="D20" s="138">
        <v>3</v>
      </c>
      <c r="E20" s="119" t="s">
        <v>213</v>
      </c>
      <c r="F20" s="138">
        <v>10</v>
      </c>
      <c r="G20" s="119" t="s">
        <v>215</v>
      </c>
      <c r="H20" s="138">
        <v>1</v>
      </c>
      <c r="I20" s="119" t="s">
        <v>218</v>
      </c>
      <c r="J20" s="138">
        <v>16</v>
      </c>
      <c r="K20" s="119" t="s">
        <v>260</v>
      </c>
      <c r="L20" s="138">
        <v>11</v>
      </c>
      <c r="M20" s="119" t="s">
        <v>276</v>
      </c>
      <c r="N20" s="138">
        <v>12</v>
      </c>
      <c r="O20" s="119" t="s">
        <v>278</v>
      </c>
      <c r="P20" s="138">
        <v>9</v>
      </c>
      <c r="Q20" s="119" t="s">
        <v>249</v>
      </c>
      <c r="R20" s="138">
        <v>15</v>
      </c>
      <c r="S20" s="119" t="s">
        <v>250</v>
      </c>
      <c r="T20" s="138">
        <v>8</v>
      </c>
      <c r="U20" s="119" t="s">
        <v>275</v>
      </c>
      <c r="V20" s="138">
        <v>2</v>
      </c>
      <c r="W20" s="119" t="s">
        <v>208</v>
      </c>
      <c r="X20" s="138">
        <v>13</v>
      </c>
      <c r="Y20" s="119" t="s">
        <v>277</v>
      </c>
      <c r="Z20" s="138">
        <v>4</v>
      </c>
      <c r="AA20" s="119" t="s">
        <v>262</v>
      </c>
      <c r="AB20" s="138">
        <v>14</v>
      </c>
      <c r="AC20" s="119" t="s">
        <v>210</v>
      </c>
      <c r="AD20" s="138">
        <v>5</v>
      </c>
      <c r="AE20" s="119" t="s">
        <v>245</v>
      </c>
      <c r="AF20" s="138">
        <v>7</v>
      </c>
      <c r="AG20" s="119" t="s">
        <v>214</v>
      </c>
      <c r="AH20" s="138">
        <v>6</v>
      </c>
      <c r="AI20" s="6">
        <f t="shared" si="2"/>
        <v>136</v>
      </c>
      <c r="AJ20" s="6">
        <f t="shared" si="1"/>
        <v>92</v>
      </c>
    </row>
    <row r="21" spans="1:36" x14ac:dyDescent="0.3">
      <c r="A21">
        <f t="shared" ref="A21:A24" si="3">RANK(AJ21,$AJ$4:$AJ$25,0)</f>
        <v>20</v>
      </c>
      <c r="B21" s="103" t="s">
        <v>340</v>
      </c>
      <c r="C21" s="124" t="s">
        <v>248</v>
      </c>
      <c r="D21" s="125">
        <v>1</v>
      </c>
      <c r="E21" s="124" t="s">
        <v>213</v>
      </c>
      <c r="F21" s="125">
        <v>2</v>
      </c>
      <c r="G21" s="124" t="s">
        <v>215</v>
      </c>
      <c r="H21" s="125">
        <v>3</v>
      </c>
      <c r="I21" s="124" t="s">
        <v>218</v>
      </c>
      <c r="J21" s="125">
        <v>15</v>
      </c>
      <c r="K21" s="124" t="s">
        <v>260</v>
      </c>
      <c r="L21" s="125">
        <v>11</v>
      </c>
      <c r="M21" s="124" t="s">
        <v>276</v>
      </c>
      <c r="N21" s="125">
        <v>16</v>
      </c>
      <c r="O21" s="124" t="s">
        <v>278</v>
      </c>
      <c r="P21" s="125">
        <v>5</v>
      </c>
      <c r="Q21" s="124" t="s">
        <v>249</v>
      </c>
      <c r="R21" s="125">
        <v>14</v>
      </c>
      <c r="S21" s="124" t="s">
        <v>250</v>
      </c>
      <c r="T21" s="125">
        <v>4</v>
      </c>
      <c r="U21" s="124" t="s">
        <v>275</v>
      </c>
      <c r="V21" s="125">
        <v>6</v>
      </c>
      <c r="W21" s="124" t="s">
        <v>208</v>
      </c>
      <c r="X21" s="125">
        <v>13</v>
      </c>
      <c r="Y21" s="124" t="s">
        <v>198</v>
      </c>
      <c r="Z21" s="125">
        <v>10</v>
      </c>
      <c r="AA21" s="124" t="s">
        <v>262</v>
      </c>
      <c r="AB21" s="125">
        <v>7</v>
      </c>
      <c r="AC21" s="124" t="s">
        <v>207</v>
      </c>
      <c r="AD21" s="125">
        <v>8</v>
      </c>
      <c r="AE21" s="124" t="s">
        <v>245</v>
      </c>
      <c r="AF21" s="125">
        <v>12</v>
      </c>
      <c r="AG21" s="124" t="s">
        <v>251</v>
      </c>
      <c r="AH21" s="125">
        <v>9</v>
      </c>
      <c r="AI21" s="9">
        <f t="shared" si="2"/>
        <v>136</v>
      </c>
      <c r="AJ21" s="9">
        <f t="shared" si="1"/>
        <v>89</v>
      </c>
    </row>
    <row r="22" spans="1:36" x14ac:dyDescent="0.3">
      <c r="A22">
        <f t="shared" si="3"/>
        <v>10</v>
      </c>
      <c r="B22" s="104" t="s">
        <v>339</v>
      </c>
      <c r="C22" s="119" t="s">
        <v>263</v>
      </c>
      <c r="D22" s="138">
        <v>4</v>
      </c>
      <c r="E22" s="119" t="s">
        <v>213</v>
      </c>
      <c r="F22" s="138">
        <v>8</v>
      </c>
      <c r="G22" s="119" t="s">
        <v>243</v>
      </c>
      <c r="H22" s="138">
        <v>3</v>
      </c>
      <c r="I22" s="119" t="s">
        <v>218</v>
      </c>
      <c r="J22" s="138">
        <v>16</v>
      </c>
      <c r="K22" s="119" t="s">
        <v>260</v>
      </c>
      <c r="L22" s="138">
        <v>14</v>
      </c>
      <c r="M22" s="119" t="s">
        <v>276</v>
      </c>
      <c r="N22" s="138">
        <v>13</v>
      </c>
      <c r="O22" s="119" t="s">
        <v>278</v>
      </c>
      <c r="P22" s="138">
        <v>12</v>
      </c>
      <c r="Q22" s="119" t="s">
        <v>249</v>
      </c>
      <c r="R22" s="138">
        <v>15</v>
      </c>
      <c r="S22" s="119" t="s">
        <v>250</v>
      </c>
      <c r="T22" s="138">
        <v>11</v>
      </c>
      <c r="U22" s="119" t="s">
        <v>205</v>
      </c>
      <c r="V22" s="138">
        <v>2</v>
      </c>
      <c r="W22" s="119" t="s">
        <v>208</v>
      </c>
      <c r="X22" s="138">
        <v>10</v>
      </c>
      <c r="Y22" s="119" t="s">
        <v>277</v>
      </c>
      <c r="Z22" s="138">
        <v>1</v>
      </c>
      <c r="AA22" s="119" t="s">
        <v>262</v>
      </c>
      <c r="AB22" s="138">
        <v>7</v>
      </c>
      <c r="AC22" s="119" t="s">
        <v>210</v>
      </c>
      <c r="AD22" s="138">
        <v>9</v>
      </c>
      <c r="AE22" s="119" t="s">
        <v>245</v>
      </c>
      <c r="AF22" s="138">
        <v>5</v>
      </c>
      <c r="AG22" s="119" t="s">
        <v>214</v>
      </c>
      <c r="AH22" s="138">
        <v>6</v>
      </c>
      <c r="AI22" s="6">
        <f t="shared" si="2"/>
        <v>136</v>
      </c>
      <c r="AJ22" s="6">
        <f t="shared" si="1"/>
        <v>100</v>
      </c>
    </row>
    <row r="23" spans="1:36" x14ac:dyDescent="0.3">
      <c r="A23">
        <f t="shared" si="3"/>
        <v>15</v>
      </c>
      <c r="B23" s="89" t="s">
        <v>347</v>
      </c>
      <c r="C23" s="124" t="s">
        <v>390</v>
      </c>
      <c r="D23" s="125">
        <v>2</v>
      </c>
      <c r="E23" s="124" t="s">
        <v>375</v>
      </c>
      <c r="F23" s="125">
        <v>9</v>
      </c>
      <c r="G23" s="124" t="s">
        <v>380</v>
      </c>
      <c r="H23" s="125">
        <v>1</v>
      </c>
      <c r="I23" s="124" t="s">
        <v>360</v>
      </c>
      <c r="J23" s="125">
        <v>15</v>
      </c>
      <c r="K23" s="124" t="s">
        <v>373</v>
      </c>
      <c r="L23" s="125">
        <v>13</v>
      </c>
      <c r="M23" s="124" t="s">
        <v>352</v>
      </c>
      <c r="N23" s="125">
        <v>11</v>
      </c>
      <c r="O23" s="124" t="s">
        <v>353</v>
      </c>
      <c r="P23" s="125">
        <v>14</v>
      </c>
      <c r="Q23" s="124" t="s">
        <v>363</v>
      </c>
      <c r="R23" s="125">
        <v>16</v>
      </c>
      <c r="S23" s="124" t="s">
        <v>356</v>
      </c>
      <c r="T23" s="125">
        <v>7</v>
      </c>
      <c r="U23" s="124" t="s">
        <v>368</v>
      </c>
      <c r="V23" s="125">
        <v>3</v>
      </c>
      <c r="W23" s="124" t="s">
        <v>361</v>
      </c>
      <c r="X23" s="125">
        <v>12</v>
      </c>
      <c r="Y23" s="124" t="s">
        <v>358</v>
      </c>
      <c r="Z23" s="125">
        <v>4</v>
      </c>
      <c r="AA23" s="124" t="s">
        <v>359</v>
      </c>
      <c r="AB23" s="125">
        <v>8</v>
      </c>
      <c r="AC23" s="124" t="s">
        <v>367</v>
      </c>
      <c r="AD23" s="125">
        <v>10</v>
      </c>
      <c r="AE23" s="124" t="s">
        <v>357</v>
      </c>
      <c r="AF23" s="125">
        <v>6</v>
      </c>
      <c r="AG23" s="124" t="s">
        <v>391</v>
      </c>
      <c r="AH23" s="125">
        <v>5</v>
      </c>
      <c r="AI23" s="9">
        <f t="shared" si="2"/>
        <v>136</v>
      </c>
      <c r="AJ23" s="9">
        <f t="shared" si="1"/>
        <v>96</v>
      </c>
    </row>
    <row r="24" spans="1:36" x14ac:dyDescent="0.3">
      <c r="A24">
        <f t="shared" si="3"/>
        <v>7</v>
      </c>
      <c r="B24" s="104" t="s">
        <v>345</v>
      </c>
      <c r="C24" s="119" t="s">
        <v>263</v>
      </c>
      <c r="D24" s="136">
        <v>2</v>
      </c>
      <c r="E24" s="119" t="s">
        <v>213</v>
      </c>
      <c r="F24" s="136">
        <v>8</v>
      </c>
      <c r="G24" s="119" t="s">
        <v>215</v>
      </c>
      <c r="H24" s="136">
        <v>1</v>
      </c>
      <c r="I24" s="119" t="s">
        <v>218</v>
      </c>
      <c r="J24" s="136">
        <v>15</v>
      </c>
      <c r="K24" s="119" t="s">
        <v>260</v>
      </c>
      <c r="L24" s="136">
        <v>13</v>
      </c>
      <c r="M24" s="119" t="s">
        <v>276</v>
      </c>
      <c r="N24" s="136">
        <v>12</v>
      </c>
      <c r="O24" s="119" t="s">
        <v>278</v>
      </c>
      <c r="P24" s="136">
        <v>14</v>
      </c>
      <c r="Q24" s="119" t="s">
        <v>249</v>
      </c>
      <c r="R24" s="136">
        <v>16</v>
      </c>
      <c r="S24" s="119" t="s">
        <v>250</v>
      </c>
      <c r="T24" s="136">
        <v>11</v>
      </c>
      <c r="U24" s="119" t="s">
        <v>205</v>
      </c>
      <c r="V24" s="136">
        <v>3</v>
      </c>
      <c r="W24" s="119" t="s">
        <v>208</v>
      </c>
      <c r="X24" s="136">
        <v>9</v>
      </c>
      <c r="Y24" s="119" t="s">
        <v>277</v>
      </c>
      <c r="Z24" s="136">
        <v>4</v>
      </c>
      <c r="AA24" s="119" t="s">
        <v>262</v>
      </c>
      <c r="AB24" s="136">
        <v>7</v>
      </c>
      <c r="AC24" s="119" t="s">
        <v>210</v>
      </c>
      <c r="AD24" s="136">
        <v>10</v>
      </c>
      <c r="AE24" s="119" t="s">
        <v>245</v>
      </c>
      <c r="AF24" s="136">
        <v>5</v>
      </c>
      <c r="AG24" s="119" t="s">
        <v>214</v>
      </c>
      <c r="AH24" s="136">
        <v>6</v>
      </c>
      <c r="AI24" s="6">
        <f t="shared" si="2"/>
        <v>136</v>
      </c>
      <c r="AJ24" s="6">
        <f t="shared" si="1"/>
        <v>103</v>
      </c>
    </row>
    <row r="25" spans="1:36" ht="14.95" thickBot="1" x14ac:dyDescent="0.35">
      <c r="A25">
        <f>RANK(AJ25,$AJ$4:$AJ$25,0)</f>
        <v>13</v>
      </c>
      <c r="B25" s="118" t="s">
        <v>346</v>
      </c>
      <c r="C25" s="124" t="s">
        <v>263</v>
      </c>
      <c r="D25" s="125">
        <v>5</v>
      </c>
      <c r="E25" s="124" t="s">
        <v>213</v>
      </c>
      <c r="F25" s="125">
        <v>11</v>
      </c>
      <c r="G25" s="124" t="s">
        <v>243</v>
      </c>
      <c r="H25" s="125">
        <v>3</v>
      </c>
      <c r="I25" s="124" t="s">
        <v>218</v>
      </c>
      <c r="J25" s="125">
        <v>15</v>
      </c>
      <c r="K25" s="124" t="s">
        <v>260</v>
      </c>
      <c r="L25" s="125">
        <v>14</v>
      </c>
      <c r="M25" s="124" t="s">
        <v>276</v>
      </c>
      <c r="N25" s="125">
        <v>7</v>
      </c>
      <c r="O25" s="124" t="s">
        <v>278</v>
      </c>
      <c r="P25" s="125">
        <v>13</v>
      </c>
      <c r="Q25" s="124" t="s">
        <v>249</v>
      </c>
      <c r="R25" s="125">
        <v>16</v>
      </c>
      <c r="S25" s="124" t="s">
        <v>250</v>
      </c>
      <c r="T25" s="125">
        <v>6</v>
      </c>
      <c r="U25" s="124" t="s">
        <v>275</v>
      </c>
      <c r="V25" s="125">
        <v>2</v>
      </c>
      <c r="W25" s="124" t="s">
        <v>208</v>
      </c>
      <c r="X25" s="125">
        <v>8</v>
      </c>
      <c r="Y25" s="124" t="s">
        <v>277</v>
      </c>
      <c r="Z25" s="125">
        <v>4</v>
      </c>
      <c r="AA25" s="124" t="s">
        <v>262</v>
      </c>
      <c r="AB25" s="125">
        <v>9</v>
      </c>
      <c r="AC25" s="124" t="s">
        <v>210</v>
      </c>
      <c r="AD25" s="125">
        <v>12</v>
      </c>
      <c r="AE25" s="124" t="s">
        <v>245</v>
      </c>
      <c r="AF25" s="125">
        <v>10</v>
      </c>
      <c r="AG25" s="124" t="s">
        <v>251</v>
      </c>
      <c r="AH25" s="125">
        <v>1</v>
      </c>
      <c r="AI25" s="59">
        <f t="shared" si="2"/>
        <v>136</v>
      </c>
      <c r="AJ25" s="60">
        <f t="shared" si="1"/>
        <v>98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TEN@JAX</v>
      </c>
      <c r="D32" s="193"/>
      <c r="E32" s="193" t="str">
        <f t="shared" ref="E32" si="4">E3</f>
        <v>CIN@BUF</v>
      </c>
      <c r="F32" s="193"/>
      <c r="G32" s="193" t="str">
        <f t="shared" ref="G32" si="5">G3</f>
        <v>ATL@IND</v>
      </c>
      <c r="H32" s="193"/>
      <c r="I32" s="193" t="str">
        <f t="shared" ref="I32" si="6">I3</f>
        <v>MIA@DAL</v>
      </c>
      <c r="J32" s="193"/>
      <c r="K32" s="193" t="str">
        <f t="shared" ref="K32" si="7">K3</f>
        <v>DEN@GB</v>
      </c>
      <c r="L32" s="193"/>
      <c r="M32" s="193" t="str">
        <f t="shared" ref="M32" si="8">M3</f>
        <v>BAL@KC</v>
      </c>
      <c r="N32" s="193"/>
      <c r="O32" s="193" t="str">
        <f t="shared" ref="O32" si="9">O3</f>
        <v>OAK@MIN</v>
      </c>
      <c r="P32" s="193"/>
      <c r="Q32" s="193" t="str">
        <f t="shared" ref="Q32" si="10">Q3</f>
        <v>NYJ@NE</v>
      </c>
      <c r="R32" s="193"/>
      <c r="S32" s="193" t="str">
        <f t="shared" ref="S32" si="11">S3</f>
        <v>DET@PHI</v>
      </c>
      <c r="T32" s="193"/>
      <c r="U32" s="193" t="str">
        <f t="shared" ref="U32" si="12">U3</f>
        <v>CAR@ARI</v>
      </c>
      <c r="V32" s="193"/>
      <c r="W32" s="193" t="str">
        <f t="shared" ref="W32" si="13">W3</f>
        <v>NYG@TB</v>
      </c>
      <c r="X32" s="193"/>
      <c r="Y32" s="193" t="str">
        <f t="shared" ref="Y32" si="14">Y3</f>
        <v>HOU@LAC</v>
      </c>
      <c r="Z32" s="193"/>
      <c r="AA32" s="193" t="str">
        <f t="shared" ref="AA32" si="15">AA3</f>
        <v>NO@SEA</v>
      </c>
      <c r="AB32" s="193"/>
      <c r="AC32" s="193" t="str">
        <f t="shared" ref="AC32" si="16">AC3</f>
        <v>PIT@SF</v>
      </c>
      <c r="AD32" s="193"/>
      <c r="AE32" s="193" t="str">
        <f t="shared" ref="AE32" si="17">AE3</f>
        <v>LAR@CLE</v>
      </c>
      <c r="AF32" s="193"/>
      <c r="AG32" s="193" t="str">
        <f t="shared" ref="AG32" si="18">AG3</f>
        <v>CHI@WAS</v>
      </c>
      <c r="AH32" s="194"/>
      <c r="AI32" s="20"/>
    </row>
    <row r="33" spans="2:37" x14ac:dyDescent="0.3">
      <c r="B33" s="22" t="str">
        <f>B4</f>
        <v>Tyson</v>
      </c>
      <c r="C33" s="195">
        <f>IF(C4="jax",D4,"-")</f>
        <v>6</v>
      </c>
      <c r="D33" s="195"/>
      <c r="E33" s="190">
        <f>IF(E4="buf",F4,"-")</f>
        <v>3</v>
      </c>
      <c r="F33" s="192"/>
      <c r="G33" s="190">
        <f>IF(G4="ind",H4,"-")</f>
        <v>4</v>
      </c>
      <c r="H33" s="192"/>
      <c r="I33" s="190">
        <f>IF(I4="dal",J4,"-")</f>
        <v>15</v>
      </c>
      <c r="J33" s="192"/>
      <c r="K33" s="190">
        <f>IF(K4="gb",L4,"-")</f>
        <v>14</v>
      </c>
      <c r="L33" s="192"/>
      <c r="M33" s="190">
        <f>IF(M4="kc",N4,"-")</f>
        <v>9</v>
      </c>
      <c r="N33" s="192"/>
      <c r="O33" s="190">
        <f>IF(O4="min",P4,"-")</f>
        <v>12</v>
      </c>
      <c r="P33" s="192"/>
      <c r="Q33" s="190">
        <f>IF(Q4="ne",R4,"-")</f>
        <v>16</v>
      </c>
      <c r="R33" s="192"/>
      <c r="S33" s="190" t="str">
        <f>IF(S4="det",T4,"-")</f>
        <v>-</v>
      </c>
      <c r="T33" s="192"/>
      <c r="U33" s="190" t="str">
        <f>IF(U4="car",V4,"-")</f>
        <v>-</v>
      </c>
      <c r="V33" s="192"/>
      <c r="W33" s="190" t="str">
        <f>IF(W4="nyg",X4,"-")</f>
        <v>-</v>
      </c>
      <c r="X33" s="192"/>
      <c r="Y33" s="190" t="str">
        <f>IF(Y4="hou",Z4,"-")</f>
        <v>-</v>
      </c>
      <c r="Z33" s="192"/>
      <c r="AA33" s="190" t="str">
        <f>IF(AA4="no",AB4,"-")</f>
        <v>-</v>
      </c>
      <c r="AB33" s="192"/>
      <c r="AC33" s="190">
        <f>IF(AC4="sf",AD4,"-")</f>
        <v>5</v>
      </c>
      <c r="AD33" s="192"/>
      <c r="AE33" s="190">
        <f>IF(AE4="LAR",AF4,"-")</f>
        <v>11</v>
      </c>
      <c r="AF33" s="192"/>
      <c r="AG33" s="190">
        <f>IF(AG4="chi",AH4,"-")</f>
        <v>10</v>
      </c>
      <c r="AH33" s="191"/>
      <c r="AJ33" s="21">
        <f t="shared" ref="AJ33:AJ54" si="19">COUNTIF(C33:AH33,"&gt;=1")</f>
        <v>11</v>
      </c>
    </row>
    <row r="34" spans="2:37" x14ac:dyDescent="0.3">
      <c r="B34" s="12" t="str">
        <f t="shared" ref="B34:B54" si="20">B5</f>
        <v>Ben</v>
      </c>
      <c r="C34" s="186" t="str">
        <f t="shared" ref="C34:C54" si="21">IF(C5="jax",D5,"-")</f>
        <v>-</v>
      </c>
      <c r="D34" s="187"/>
      <c r="E34" s="186">
        <f t="shared" ref="E34:E54" si="22">IF(E5="buf",F5,"-")</f>
        <v>9</v>
      </c>
      <c r="F34" s="187"/>
      <c r="G34" s="186" t="str">
        <f t="shared" ref="G34:G54" si="23">IF(G5="ind",H5,"-")</f>
        <v>-</v>
      </c>
      <c r="H34" s="187"/>
      <c r="I34" s="186">
        <f t="shared" ref="I34:I54" si="24">IF(I5="dal",J5,"-")</f>
        <v>16</v>
      </c>
      <c r="J34" s="187"/>
      <c r="K34" s="186">
        <f t="shared" ref="K34:K54" si="25">IF(K5="gb",L5,"-")</f>
        <v>14</v>
      </c>
      <c r="L34" s="187"/>
      <c r="M34" s="186" t="str">
        <f t="shared" ref="M34:M54" si="26">IF(M5="kc",N5,"-")</f>
        <v>-</v>
      </c>
      <c r="N34" s="187"/>
      <c r="O34" s="186">
        <f t="shared" ref="O34:O54" si="27">IF(O5="min",P5,"-")</f>
        <v>13</v>
      </c>
      <c r="P34" s="187"/>
      <c r="Q34" s="186">
        <f t="shared" ref="Q34:Q54" si="28">IF(Q5="ne",R5,"-")</f>
        <v>15</v>
      </c>
      <c r="R34" s="187"/>
      <c r="S34" s="186" t="str">
        <f t="shared" ref="S34:S54" si="29">IF(S5="det",T5,"-")</f>
        <v>-</v>
      </c>
      <c r="T34" s="187"/>
      <c r="U34" s="186" t="str">
        <f t="shared" ref="U34:U54" si="30">IF(U5="car",V5,"-")</f>
        <v>-</v>
      </c>
      <c r="V34" s="187"/>
      <c r="W34" s="186" t="str">
        <f t="shared" ref="W34:W54" si="31">IF(W5="nyg",X5,"-")</f>
        <v>-</v>
      </c>
      <c r="X34" s="187"/>
      <c r="Y34" s="186" t="str">
        <f t="shared" ref="Y34:Y54" si="32">IF(Y5="hou",Z5,"-")</f>
        <v>-</v>
      </c>
      <c r="Z34" s="187"/>
      <c r="AA34" s="186" t="str">
        <f t="shared" ref="AA34:AA54" si="33">IF(AA5="no",AB5,"-")</f>
        <v>-</v>
      </c>
      <c r="AB34" s="187"/>
      <c r="AC34" s="186">
        <f t="shared" ref="AC34:AC54" si="34">IF(AC5="sf",AD5,"-")</f>
        <v>8</v>
      </c>
      <c r="AD34" s="187"/>
      <c r="AE34" s="186">
        <f t="shared" ref="AE34:AE54" si="35">IF(AE5="LAR",AF5,"-")</f>
        <v>10</v>
      </c>
      <c r="AF34" s="187"/>
      <c r="AG34" s="186" t="str">
        <f t="shared" ref="AG34:AG54" si="36">IF(AG5="chi",AH5,"-")</f>
        <v>-</v>
      </c>
      <c r="AH34" s="188"/>
      <c r="AJ34" s="21">
        <f t="shared" si="19"/>
        <v>7</v>
      </c>
    </row>
    <row r="35" spans="2:37" x14ac:dyDescent="0.3">
      <c r="B35" s="11" t="str">
        <f t="shared" si="20"/>
        <v>Trevor</v>
      </c>
      <c r="C35" s="183" t="str">
        <f t="shared" si="21"/>
        <v>-</v>
      </c>
      <c r="D35" s="184"/>
      <c r="E35" s="183">
        <f t="shared" si="22"/>
        <v>10</v>
      </c>
      <c r="F35" s="184"/>
      <c r="G35" s="183">
        <f t="shared" si="23"/>
        <v>7</v>
      </c>
      <c r="H35" s="184"/>
      <c r="I35" s="183">
        <f t="shared" si="24"/>
        <v>16</v>
      </c>
      <c r="J35" s="184"/>
      <c r="K35" s="183">
        <f t="shared" si="25"/>
        <v>14</v>
      </c>
      <c r="L35" s="184"/>
      <c r="M35" s="183">
        <f t="shared" si="26"/>
        <v>13</v>
      </c>
      <c r="N35" s="184"/>
      <c r="O35" s="183">
        <f t="shared" si="27"/>
        <v>12</v>
      </c>
      <c r="P35" s="184"/>
      <c r="Q35" s="183">
        <f t="shared" si="28"/>
        <v>15</v>
      </c>
      <c r="R35" s="184"/>
      <c r="S35" s="183">
        <f t="shared" si="29"/>
        <v>2</v>
      </c>
      <c r="T35" s="184"/>
      <c r="U35" s="183" t="str">
        <f t="shared" si="30"/>
        <v>-</v>
      </c>
      <c r="V35" s="184"/>
      <c r="W35" s="183">
        <f t="shared" si="31"/>
        <v>1</v>
      </c>
      <c r="X35" s="184"/>
      <c r="Y35" s="183">
        <f t="shared" si="32"/>
        <v>5</v>
      </c>
      <c r="Z35" s="184"/>
      <c r="AA35" s="183">
        <f t="shared" si="33"/>
        <v>4</v>
      </c>
      <c r="AB35" s="184"/>
      <c r="AC35" s="183">
        <f t="shared" si="34"/>
        <v>11</v>
      </c>
      <c r="AD35" s="184"/>
      <c r="AE35" s="183">
        <f t="shared" si="35"/>
        <v>9</v>
      </c>
      <c r="AF35" s="184"/>
      <c r="AG35" s="183">
        <f t="shared" si="36"/>
        <v>8</v>
      </c>
      <c r="AH35" s="185"/>
      <c r="AJ35" s="21">
        <f t="shared" si="19"/>
        <v>14</v>
      </c>
    </row>
    <row r="36" spans="2:37" x14ac:dyDescent="0.3">
      <c r="B36" s="12" t="str">
        <f t="shared" si="20"/>
        <v>Alex</v>
      </c>
      <c r="C36" s="186" t="str">
        <f t="shared" si="21"/>
        <v>-</v>
      </c>
      <c r="D36" s="187"/>
      <c r="E36" s="186">
        <f t="shared" si="22"/>
        <v>10</v>
      </c>
      <c r="F36" s="187"/>
      <c r="G36" s="186" t="str">
        <f t="shared" si="23"/>
        <v>-</v>
      </c>
      <c r="H36" s="187"/>
      <c r="I36" s="186">
        <f t="shared" si="24"/>
        <v>16</v>
      </c>
      <c r="J36" s="187"/>
      <c r="K36" s="186">
        <f t="shared" si="25"/>
        <v>13</v>
      </c>
      <c r="L36" s="187"/>
      <c r="M36" s="186">
        <f t="shared" si="26"/>
        <v>12</v>
      </c>
      <c r="N36" s="187"/>
      <c r="O36" s="186">
        <f t="shared" si="27"/>
        <v>14</v>
      </c>
      <c r="P36" s="187"/>
      <c r="Q36" s="186">
        <f t="shared" si="28"/>
        <v>15</v>
      </c>
      <c r="R36" s="187"/>
      <c r="S36" s="186" t="str">
        <f t="shared" si="29"/>
        <v>-</v>
      </c>
      <c r="T36" s="187"/>
      <c r="U36" s="186" t="str">
        <f t="shared" si="30"/>
        <v>-</v>
      </c>
      <c r="V36" s="187"/>
      <c r="W36" s="186" t="str">
        <f t="shared" si="31"/>
        <v>-</v>
      </c>
      <c r="X36" s="187"/>
      <c r="Y36" s="186">
        <f t="shared" si="32"/>
        <v>8</v>
      </c>
      <c r="Z36" s="187"/>
      <c r="AA36" s="186" t="str">
        <f t="shared" si="33"/>
        <v>-</v>
      </c>
      <c r="AB36" s="187"/>
      <c r="AC36" s="186">
        <f t="shared" si="34"/>
        <v>4</v>
      </c>
      <c r="AD36" s="187"/>
      <c r="AE36" s="186">
        <f t="shared" si="35"/>
        <v>6</v>
      </c>
      <c r="AF36" s="187"/>
      <c r="AG36" s="186">
        <f t="shared" si="36"/>
        <v>9</v>
      </c>
      <c r="AH36" s="188"/>
      <c r="AJ36" s="21">
        <f t="shared" si="19"/>
        <v>10</v>
      </c>
    </row>
    <row r="37" spans="2:37" x14ac:dyDescent="0.3">
      <c r="B37" s="11" t="str">
        <f t="shared" si="20"/>
        <v>Katelyn</v>
      </c>
      <c r="C37" s="183" t="str">
        <f t="shared" si="21"/>
        <v>-</v>
      </c>
      <c r="D37" s="184"/>
      <c r="E37" s="183">
        <f t="shared" si="22"/>
        <v>10</v>
      </c>
      <c r="F37" s="184"/>
      <c r="G37" s="183">
        <f t="shared" si="23"/>
        <v>2</v>
      </c>
      <c r="H37" s="184"/>
      <c r="I37" s="183">
        <f t="shared" si="24"/>
        <v>15</v>
      </c>
      <c r="J37" s="184"/>
      <c r="K37" s="183">
        <f t="shared" si="25"/>
        <v>13</v>
      </c>
      <c r="L37" s="184"/>
      <c r="M37" s="183">
        <f t="shared" si="26"/>
        <v>11</v>
      </c>
      <c r="N37" s="184"/>
      <c r="O37" s="183">
        <f t="shared" si="27"/>
        <v>14</v>
      </c>
      <c r="P37" s="184"/>
      <c r="Q37" s="183">
        <f t="shared" si="28"/>
        <v>16</v>
      </c>
      <c r="R37" s="184"/>
      <c r="S37" s="183" t="str">
        <f t="shared" si="29"/>
        <v>-</v>
      </c>
      <c r="T37" s="184"/>
      <c r="U37" s="183" t="str">
        <f t="shared" si="30"/>
        <v>-</v>
      </c>
      <c r="V37" s="184"/>
      <c r="W37" s="183" t="str">
        <f t="shared" si="31"/>
        <v>-</v>
      </c>
      <c r="X37" s="184"/>
      <c r="Y37" s="183" t="str">
        <f t="shared" si="32"/>
        <v>-</v>
      </c>
      <c r="Z37" s="184"/>
      <c r="AA37" s="183" t="str">
        <f t="shared" si="33"/>
        <v>-</v>
      </c>
      <c r="AB37" s="184"/>
      <c r="AC37" s="183">
        <f t="shared" si="34"/>
        <v>8</v>
      </c>
      <c r="AD37" s="184"/>
      <c r="AE37" s="183">
        <f t="shared" si="35"/>
        <v>6</v>
      </c>
      <c r="AF37" s="184"/>
      <c r="AG37" s="183">
        <f t="shared" si="36"/>
        <v>7</v>
      </c>
      <c r="AH37" s="185"/>
      <c r="AJ37" s="21">
        <f t="shared" si="19"/>
        <v>10</v>
      </c>
    </row>
    <row r="38" spans="2:37" x14ac:dyDescent="0.3">
      <c r="B38" s="12" t="str">
        <f t="shared" si="20"/>
        <v>Shelby</v>
      </c>
      <c r="C38" s="186">
        <f t="shared" si="21"/>
        <v>3</v>
      </c>
      <c r="D38" s="187"/>
      <c r="E38" s="186" t="str">
        <f t="shared" si="22"/>
        <v>-</v>
      </c>
      <c r="F38" s="187"/>
      <c r="G38" s="186" t="str">
        <f t="shared" si="23"/>
        <v>-</v>
      </c>
      <c r="H38" s="187"/>
      <c r="I38" s="186">
        <f t="shared" si="24"/>
        <v>15</v>
      </c>
      <c r="J38" s="187"/>
      <c r="K38" s="186">
        <f t="shared" si="25"/>
        <v>10</v>
      </c>
      <c r="L38" s="187"/>
      <c r="M38" s="186">
        <f t="shared" si="26"/>
        <v>11</v>
      </c>
      <c r="N38" s="187"/>
      <c r="O38" s="186">
        <f t="shared" si="27"/>
        <v>13</v>
      </c>
      <c r="P38" s="187"/>
      <c r="Q38" s="186">
        <f t="shared" si="28"/>
        <v>16</v>
      </c>
      <c r="R38" s="187"/>
      <c r="S38" s="186" t="str">
        <f t="shared" si="29"/>
        <v>-</v>
      </c>
      <c r="T38" s="187"/>
      <c r="U38" s="186">
        <f t="shared" si="30"/>
        <v>7</v>
      </c>
      <c r="V38" s="187"/>
      <c r="W38" s="186" t="str">
        <f t="shared" si="31"/>
        <v>-</v>
      </c>
      <c r="X38" s="187"/>
      <c r="Y38" s="186" t="str">
        <f t="shared" si="32"/>
        <v>-</v>
      </c>
      <c r="Z38" s="187"/>
      <c r="AA38" s="186" t="str">
        <f t="shared" si="33"/>
        <v>-</v>
      </c>
      <c r="AB38" s="187"/>
      <c r="AC38" s="186">
        <f t="shared" si="34"/>
        <v>9</v>
      </c>
      <c r="AD38" s="187"/>
      <c r="AE38" s="186">
        <f t="shared" si="35"/>
        <v>5</v>
      </c>
      <c r="AF38" s="187"/>
      <c r="AG38" s="186">
        <f t="shared" si="36"/>
        <v>2</v>
      </c>
      <c r="AH38" s="188"/>
      <c r="AJ38" s="21">
        <f t="shared" si="19"/>
        <v>10</v>
      </c>
    </row>
    <row r="39" spans="2:37" x14ac:dyDescent="0.3">
      <c r="B39" s="11" t="str">
        <f t="shared" si="20"/>
        <v>Chris</v>
      </c>
      <c r="C39" s="183" t="str">
        <f t="shared" si="21"/>
        <v>-</v>
      </c>
      <c r="D39" s="184"/>
      <c r="E39" s="183">
        <f t="shared" si="22"/>
        <v>9</v>
      </c>
      <c r="F39" s="184"/>
      <c r="G39" s="183" t="str">
        <f t="shared" si="23"/>
        <v>-</v>
      </c>
      <c r="H39" s="184"/>
      <c r="I39" s="183">
        <f t="shared" si="24"/>
        <v>16</v>
      </c>
      <c r="J39" s="184"/>
      <c r="K39" s="183">
        <f t="shared" si="25"/>
        <v>15</v>
      </c>
      <c r="L39" s="184"/>
      <c r="M39" s="183">
        <f t="shared" si="26"/>
        <v>14</v>
      </c>
      <c r="N39" s="184"/>
      <c r="O39" s="183">
        <f t="shared" si="27"/>
        <v>13</v>
      </c>
      <c r="P39" s="184"/>
      <c r="Q39" s="183">
        <f t="shared" si="28"/>
        <v>12</v>
      </c>
      <c r="R39" s="184"/>
      <c r="S39" s="183">
        <f t="shared" si="29"/>
        <v>2</v>
      </c>
      <c r="T39" s="184"/>
      <c r="U39" s="183" t="str">
        <f t="shared" si="30"/>
        <v>-</v>
      </c>
      <c r="V39" s="184"/>
      <c r="W39" s="183" t="str">
        <f t="shared" si="31"/>
        <v>-</v>
      </c>
      <c r="X39" s="184"/>
      <c r="Y39" s="183" t="str">
        <f t="shared" si="32"/>
        <v>-</v>
      </c>
      <c r="Z39" s="184"/>
      <c r="AA39" s="183" t="str">
        <f t="shared" si="33"/>
        <v>-</v>
      </c>
      <c r="AB39" s="184"/>
      <c r="AC39" s="183">
        <f t="shared" si="34"/>
        <v>6</v>
      </c>
      <c r="AD39" s="184"/>
      <c r="AE39" s="183">
        <f t="shared" si="35"/>
        <v>11</v>
      </c>
      <c r="AF39" s="184"/>
      <c r="AG39" s="183">
        <f t="shared" si="36"/>
        <v>8</v>
      </c>
      <c r="AH39" s="185"/>
      <c r="AJ39" s="21">
        <f t="shared" si="19"/>
        <v>10</v>
      </c>
    </row>
    <row r="40" spans="2:37" x14ac:dyDescent="0.3">
      <c r="B40" s="12" t="str">
        <f t="shared" si="20"/>
        <v>Jeremy</v>
      </c>
      <c r="C40" s="186" t="str">
        <f t="shared" si="21"/>
        <v>-</v>
      </c>
      <c r="D40" s="187"/>
      <c r="E40" s="186">
        <f t="shared" si="22"/>
        <v>9</v>
      </c>
      <c r="F40" s="187"/>
      <c r="G40" s="186" t="str">
        <f t="shared" si="23"/>
        <v>-</v>
      </c>
      <c r="H40" s="187"/>
      <c r="I40" s="186">
        <f t="shared" si="24"/>
        <v>16</v>
      </c>
      <c r="J40" s="187"/>
      <c r="K40" s="186">
        <f t="shared" si="25"/>
        <v>6</v>
      </c>
      <c r="L40" s="187"/>
      <c r="M40" s="186">
        <f t="shared" si="26"/>
        <v>4</v>
      </c>
      <c r="N40" s="187"/>
      <c r="O40" s="186">
        <f t="shared" si="27"/>
        <v>5</v>
      </c>
      <c r="P40" s="187"/>
      <c r="Q40" s="186">
        <f t="shared" si="28"/>
        <v>15</v>
      </c>
      <c r="R40" s="187"/>
      <c r="S40" s="186" t="str">
        <f t="shared" si="29"/>
        <v>-</v>
      </c>
      <c r="T40" s="187"/>
      <c r="U40" s="186">
        <f t="shared" si="30"/>
        <v>2</v>
      </c>
      <c r="V40" s="187"/>
      <c r="W40" s="186" t="str">
        <f t="shared" si="31"/>
        <v>-</v>
      </c>
      <c r="X40" s="187"/>
      <c r="Y40" s="186">
        <f t="shared" si="32"/>
        <v>12</v>
      </c>
      <c r="Z40" s="187"/>
      <c r="AA40" s="186" t="str">
        <f t="shared" si="33"/>
        <v>-</v>
      </c>
      <c r="AB40" s="187"/>
      <c r="AC40" s="186">
        <f t="shared" si="34"/>
        <v>14</v>
      </c>
      <c r="AD40" s="187"/>
      <c r="AE40" s="186">
        <f t="shared" si="35"/>
        <v>10</v>
      </c>
      <c r="AF40" s="187"/>
      <c r="AG40" s="186">
        <f t="shared" si="36"/>
        <v>11</v>
      </c>
      <c r="AH40" s="188"/>
      <c r="AJ40" s="21">
        <f t="shared" si="19"/>
        <v>11</v>
      </c>
    </row>
    <row r="41" spans="2:37" x14ac:dyDescent="0.3">
      <c r="B41" s="11" t="str">
        <f t="shared" si="20"/>
        <v>Sam</v>
      </c>
      <c r="C41" s="183">
        <f t="shared" si="21"/>
        <v>1</v>
      </c>
      <c r="D41" s="184"/>
      <c r="E41" s="183">
        <f t="shared" si="22"/>
        <v>14</v>
      </c>
      <c r="F41" s="184"/>
      <c r="G41" s="183" t="str">
        <f t="shared" si="23"/>
        <v>-</v>
      </c>
      <c r="H41" s="184"/>
      <c r="I41" s="183">
        <f t="shared" si="24"/>
        <v>16</v>
      </c>
      <c r="J41" s="184"/>
      <c r="K41" s="183">
        <f t="shared" si="25"/>
        <v>12</v>
      </c>
      <c r="L41" s="184"/>
      <c r="M41" s="183">
        <f t="shared" si="26"/>
        <v>10</v>
      </c>
      <c r="N41" s="184"/>
      <c r="O41" s="183">
        <f t="shared" si="27"/>
        <v>11</v>
      </c>
      <c r="P41" s="184"/>
      <c r="Q41" s="183">
        <f t="shared" si="28"/>
        <v>15</v>
      </c>
      <c r="R41" s="184"/>
      <c r="S41" s="183" t="str">
        <f t="shared" si="29"/>
        <v>-</v>
      </c>
      <c r="T41" s="184"/>
      <c r="U41" s="183">
        <f t="shared" si="30"/>
        <v>8</v>
      </c>
      <c r="V41" s="184"/>
      <c r="W41" s="183" t="str">
        <f t="shared" si="31"/>
        <v>-</v>
      </c>
      <c r="X41" s="184"/>
      <c r="Y41" s="183" t="str">
        <f t="shared" si="32"/>
        <v>-</v>
      </c>
      <c r="Z41" s="184"/>
      <c r="AA41" s="183" t="str">
        <f t="shared" si="33"/>
        <v>-</v>
      </c>
      <c r="AB41" s="184"/>
      <c r="AC41" s="183" t="str">
        <f t="shared" si="34"/>
        <v>-</v>
      </c>
      <c r="AD41" s="184"/>
      <c r="AE41" s="183">
        <f t="shared" si="35"/>
        <v>6</v>
      </c>
      <c r="AF41" s="184"/>
      <c r="AG41" s="183" t="str">
        <f t="shared" si="36"/>
        <v>-</v>
      </c>
      <c r="AH41" s="185"/>
      <c r="AJ41" s="21">
        <f t="shared" si="19"/>
        <v>9</v>
      </c>
      <c r="AK41" t="s">
        <v>17</v>
      </c>
    </row>
    <row r="42" spans="2:37" x14ac:dyDescent="0.3">
      <c r="B42" s="12" t="str">
        <f t="shared" si="20"/>
        <v>Cody</v>
      </c>
      <c r="C42" s="186" t="str">
        <f t="shared" si="21"/>
        <v>-</v>
      </c>
      <c r="D42" s="187"/>
      <c r="E42" s="186">
        <f t="shared" si="22"/>
        <v>8</v>
      </c>
      <c r="F42" s="187"/>
      <c r="G42" s="186" t="str">
        <f t="shared" si="23"/>
        <v>-</v>
      </c>
      <c r="H42" s="187"/>
      <c r="I42" s="186">
        <f t="shared" si="24"/>
        <v>16</v>
      </c>
      <c r="J42" s="187"/>
      <c r="K42" s="186">
        <f t="shared" si="25"/>
        <v>13</v>
      </c>
      <c r="L42" s="187"/>
      <c r="M42" s="186">
        <f t="shared" si="26"/>
        <v>2</v>
      </c>
      <c r="N42" s="187"/>
      <c r="O42" s="186">
        <f t="shared" si="27"/>
        <v>14</v>
      </c>
      <c r="P42" s="187"/>
      <c r="Q42" s="186">
        <f t="shared" si="28"/>
        <v>15</v>
      </c>
      <c r="R42" s="187"/>
      <c r="S42" s="186" t="str">
        <f t="shared" si="29"/>
        <v>-</v>
      </c>
      <c r="T42" s="187"/>
      <c r="U42" s="186" t="str">
        <f t="shared" si="30"/>
        <v>-</v>
      </c>
      <c r="V42" s="187"/>
      <c r="W42" s="186" t="str">
        <f t="shared" si="31"/>
        <v>-</v>
      </c>
      <c r="X42" s="187"/>
      <c r="Y42" s="186">
        <f t="shared" si="32"/>
        <v>3</v>
      </c>
      <c r="Z42" s="187"/>
      <c r="AA42" s="186" t="str">
        <f t="shared" si="33"/>
        <v>-</v>
      </c>
      <c r="AB42" s="187"/>
      <c r="AC42" s="186">
        <f t="shared" si="34"/>
        <v>7</v>
      </c>
      <c r="AD42" s="187"/>
      <c r="AE42" s="186">
        <f t="shared" si="35"/>
        <v>12</v>
      </c>
      <c r="AF42" s="187"/>
      <c r="AG42" s="186">
        <f t="shared" si="36"/>
        <v>9</v>
      </c>
      <c r="AH42" s="188"/>
      <c r="AJ42" s="21">
        <f t="shared" si="19"/>
        <v>10</v>
      </c>
    </row>
    <row r="43" spans="2:37" x14ac:dyDescent="0.3">
      <c r="B43" s="11" t="str">
        <f t="shared" si="20"/>
        <v>Tom</v>
      </c>
      <c r="C43" s="183">
        <f t="shared" si="21"/>
        <v>1</v>
      </c>
      <c r="D43" s="184"/>
      <c r="E43" s="183">
        <f t="shared" si="22"/>
        <v>10</v>
      </c>
      <c r="F43" s="184"/>
      <c r="G43" s="183" t="str">
        <f t="shared" si="23"/>
        <v>-</v>
      </c>
      <c r="H43" s="184"/>
      <c r="I43" s="183">
        <f t="shared" si="24"/>
        <v>15</v>
      </c>
      <c r="J43" s="184"/>
      <c r="K43" s="183">
        <f t="shared" si="25"/>
        <v>14</v>
      </c>
      <c r="L43" s="184"/>
      <c r="M43" s="183">
        <f t="shared" si="26"/>
        <v>9</v>
      </c>
      <c r="N43" s="184"/>
      <c r="O43" s="183">
        <f t="shared" si="27"/>
        <v>13</v>
      </c>
      <c r="P43" s="184"/>
      <c r="Q43" s="183">
        <f t="shared" si="28"/>
        <v>16</v>
      </c>
      <c r="R43" s="184"/>
      <c r="S43" s="183" t="str">
        <f t="shared" si="29"/>
        <v>-</v>
      </c>
      <c r="T43" s="184"/>
      <c r="U43" s="183" t="str">
        <f t="shared" si="30"/>
        <v>-</v>
      </c>
      <c r="V43" s="184"/>
      <c r="W43" s="183" t="str">
        <f t="shared" si="31"/>
        <v>-</v>
      </c>
      <c r="X43" s="184"/>
      <c r="Y43" s="183" t="str">
        <f t="shared" si="32"/>
        <v>-</v>
      </c>
      <c r="Z43" s="184"/>
      <c r="AA43" s="183" t="str">
        <f t="shared" si="33"/>
        <v>-</v>
      </c>
      <c r="AB43" s="184"/>
      <c r="AC43" s="183">
        <f t="shared" si="34"/>
        <v>11</v>
      </c>
      <c r="AD43" s="184"/>
      <c r="AE43" s="183">
        <f t="shared" si="35"/>
        <v>5</v>
      </c>
      <c r="AF43" s="184"/>
      <c r="AG43" s="183">
        <f t="shared" si="36"/>
        <v>6</v>
      </c>
      <c r="AH43" s="185"/>
      <c r="AJ43" s="21">
        <f t="shared" si="19"/>
        <v>10</v>
      </c>
    </row>
    <row r="44" spans="2:37" x14ac:dyDescent="0.3">
      <c r="B44" s="12" t="str">
        <f t="shared" si="20"/>
        <v>Austin</v>
      </c>
      <c r="C44" s="186">
        <f t="shared" si="21"/>
        <v>8</v>
      </c>
      <c r="D44" s="187"/>
      <c r="E44" s="186">
        <f t="shared" si="22"/>
        <v>9</v>
      </c>
      <c r="F44" s="187"/>
      <c r="G44" s="186" t="str">
        <f t="shared" si="23"/>
        <v>-</v>
      </c>
      <c r="H44" s="187"/>
      <c r="I44" s="186">
        <f t="shared" si="24"/>
        <v>14</v>
      </c>
      <c r="J44" s="187"/>
      <c r="K44" s="186">
        <f t="shared" si="25"/>
        <v>15</v>
      </c>
      <c r="L44" s="187"/>
      <c r="M44" s="186">
        <f t="shared" si="26"/>
        <v>6</v>
      </c>
      <c r="N44" s="187"/>
      <c r="O44" s="186">
        <f t="shared" si="27"/>
        <v>11</v>
      </c>
      <c r="P44" s="187"/>
      <c r="Q44" s="186">
        <f t="shared" si="28"/>
        <v>16</v>
      </c>
      <c r="R44" s="187"/>
      <c r="S44" s="186" t="str">
        <f t="shared" si="29"/>
        <v>-</v>
      </c>
      <c r="T44" s="187"/>
      <c r="U44" s="186">
        <f t="shared" si="30"/>
        <v>4</v>
      </c>
      <c r="V44" s="187"/>
      <c r="W44" s="186" t="str">
        <f t="shared" si="31"/>
        <v>-</v>
      </c>
      <c r="X44" s="187"/>
      <c r="Y44" s="186" t="str">
        <f t="shared" si="32"/>
        <v>-</v>
      </c>
      <c r="Z44" s="187"/>
      <c r="AA44" s="186" t="str">
        <f t="shared" si="33"/>
        <v>-</v>
      </c>
      <c r="AB44" s="187"/>
      <c r="AC44" s="186">
        <f t="shared" si="34"/>
        <v>13</v>
      </c>
      <c r="AD44" s="187"/>
      <c r="AE44" s="186">
        <f t="shared" si="35"/>
        <v>3</v>
      </c>
      <c r="AF44" s="187"/>
      <c r="AG44" s="186">
        <f t="shared" si="36"/>
        <v>12</v>
      </c>
      <c r="AH44" s="188"/>
      <c r="AJ44" s="21">
        <f t="shared" si="19"/>
        <v>11</v>
      </c>
    </row>
    <row r="45" spans="2:37" x14ac:dyDescent="0.3">
      <c r="B45" s="11" t="str">
        <f t="shared" si="20"/>
        <v>Cecil</v>
      </c>
      <c r="C45" s="183">
        <f t="shared" si="21"/>
        <v>1</v>
      </c>
      <c r="D45" s="184"/>
      <c r="E45" s="183">
        <f t="shared" si="22"/>
        <v>4</v>
      </c>
      <c r="F45" s="184"/>
      <c r="G45" s="183">
        <f t="shared" si="23"/>
        <v>2</v>
      </c>
      <c r="H45" s="184"/>
      <c r="I45" s="183">
        <f t="shared" si="24"/>
        <v>16</v>
      </c>
      <c r="J45" s="184"/>
      <c r="K45" s="183">
        <f t="shared" si="25"/>
        <v>14</v>
      </c>
      <c r="L45" s="184"/>
      <c r="M45" s="183">
        <f t="shared" si="26"/>
        <v>11</v>
      </c>
      <c r="N45" s="184"/>
      <c r="O45" s="183">
        <f t="shared" si="27"/>
        <v>10</v>
      </c>
      <c r="P45" s="184"/>
      <c r="Q45" s="183">
        <f t="shared" si="28"/>
        <v>15</v>
      </c>
      <c r="R45" s="184"/>
      <c r="S45" s="183" t="str">
        <f t="shared" si="29"/>
        <v>-</v>
      </c>
      <c r="T45" s="184"/>
      <c r="U45" s="183" t="str">
        <f t="shared" si="30"/>
        <v>-</v>
      </c>
      <c r="V45" s="184"/>
      <c r="W45" s="183" t="str">
        <f t="shared" si="31"/>
        <v>-</v>
      </c>
      <c r="X45" s="184"/>
      <c r="Y45" s="183" t="str">
        <f t="shared" si="32"/>
        <v>-</v>
      </c>
      <c r="Z45" s="184"/>
      <c r="AA45" s="183" t="str">
        <f t="shared" si="33"/>
        <v>-</v>
      </c>
      <c r="AB45" s="184"/>
      <c r="AC45" s="183">
        <f t="shared" si="34"/>
        <v>13</v>
      </c>
      <c r="AD45" s="184"/>
      <c r="AE45" s="183">
        <f t="shared" si="35"/>
        <v>6</v>
      </c>
      <c r="AF45" s="184"/>
      <c r="AG45" s="183">
        <f t="shared" si="36"/>
        <v>5</v>
      </c>
      <c r="AH45" s="185"/>
      <c r="AJ45" s="21">
        <f t="shared" si="19"/>
        <v>11</v>
      </c>
    </row>
    <row r="46" spans="2:37" x14ac:dyDescent="0.3">
      <c r="B46" s="12" t="str">
        <f t="shared" si="20"/>
        <v>Thadd</v>
      </c>
      <c r="C46" s="186" t="str">
        <f t="shared" si="21"/>
        <v>-</v>
      </c>
      <c r="D46" s="187"/>
      <c r="E46" s="186" t="str">
        <f t="shared" si="22"/>
        <v>-</v>
      </c>
      <c r="F46" s="187"/>
      <c r="G46" s="186" t="str">
        <f t="shared" si="23"/>
        <v>-</v>
      </c>
      <c r="H46" s="187"/>
      <c r="I46" s="186">
        <f t="shared" si="24"/>
        <v>14</v>
      </c>
      <c r="J46" s="187"/>
      <c r="K46" s="186">
        <f t="shared" si="25"/>
        <v>15</v>
      </c>
      <c r="L46" s="187"/>
      <c r="M46" s="186">
        <f t="shared" si="26"/>
        <v>8</v>
      </c>
      <c r="N46" s="187"/>
      <c r="O46" s="186">
        <f t="shared" si="27"/>
        <v>7</v>
      </c>
      <c r="P46" s="187"/>
      <c r="Q46" s="186">
        <f t="shared" si="28"/>
        <v>16</v>
      </c>
      <c r="R46" s="187"/>
      <c r="S46" s="186" t="str">
        <f t="shared" si="29"/>
        <v>-</v>
      </c>
      <c r="T46" s="187"/>
      <c r="U46" s="186" t="str">
        <f t="shared" si="30"/>
        <v>-</v>
      </c>
      <c r="V46" s="187"/>
      <c r="W46" s="186">
        <f t="shared" si="31"/>
        <v>2</v>
      </c>
      <c r="X46" s="187"/>
      <c r="Y46" s="186" t="str">
        <f t="shared" si="32"/>
        <v>-</v>
      </c>
      <c r="Z46" s="187"/>
      <c r="AA46" s="186" t="str">
        <f t="shared" si="33"/>
        <v>-</v>
      </c>
      <c r="AB46" s="187"/>
      <c r="AC46" s="186">
        <f t="shared" si="34"/>
        <v>3</v>
      </c>
      <c r="AD46" s="187"/>
      <c r="AE46" s="186">
        <f t="shared" si="35"/>
        <v>12</v>
      </c>
      <c r="AF46" s="187"/>
      <c r="AG46" s="186" t="str">
        <f t="shared" si="36"/>
        <v>-</v>
      </c>
      <c r="AH46" s="188"/>
      <c r="AJ46" s="21">
        <f t="shared" si="19"/>
        <v>8</v>
      </c>
    </row>
    <row r="47" spans="2:37" x14ac:dyDescent="0.3">
      <c r="B47" s="11" t="str">
        <f t="shared" si="20"/>
        <v>Walker</v>
      </c>
      <c r="C47" s="183" t="str">
        <f t="shared" si="21"/>
        <v>-</v>
      </c>
      <c r="D47" s="184"/>
      <c r="E47" s="183">
        <f t="shared" si="22"/>
        <v>11</v>
      </c>
      <c r="F47" s="184"/>
      <c r="G47" s="183">
        <f t="shared" si="23"/>
        <v>4</v>
      </c>
      <c r="H47" s="184"/>
      <c r="I47" s="183">
        <f t="shared" si="24"/>
        <v>16</v>
      </c>
      <c r="J47" s="184"/>
      <c r="K47" s="183">
        <f t="shared" si="25"/>
        <v>12</v>
      </c>
      <c r="L47" s="184"/>
      <c r="M47" s="183" t="str">
        <f t="shared" si="26"/>
        <v>-</v>
      </c>
      <c r="N47" s="184"/>
      <c r="O47" s="183">
        <f t="shared" si="27"/>
        <v>14</v>
      </c>
      <c r="P47" s="184"/>
      <c r="Q47" s="183">
        <f t="shared" si="28"/>
        <v>15</v>
      </c>
      <c r="R47" s="184"/>
      <c r="S47" s="183" t="str">
        <f t="shared" si="29"/>
        <v>-</v>
      </c>
      <c r="T47" s="184"/>
      <c r="U47" s="183" t="str">
        <f t="shared" si="30"/>
        <v>-</v>
      </c>
      <c r="V47" s="184"/>
      <c r="W47" s="183" t="str">
        <f t="shared" si="31"/>
        <v>-</v>
      </c>
      <c r="X47" s="184"/>
      <c r="Y47" s="183" t="str">
        <f t="shared" si="32"/>
        <v>-</v>
      </c>
      <c r="Z47" s="184"/>
      <c r="AA47" s="183">
        <f t="shared" si="33"/>
        <v>2</v>
      </c>
      <c r="AB47" s="184"/>
      <c r="AC47" s="183">
        <f t="shared" si="34"/>
        <v>3</v>
      </c>
      <c r="AD47" s="184"/>
      <c r="AE47" s="183">
        <f t="shared" si="35"/>
        <v>8</v>
      </c>
      <c r="AF47" s="184"/>
      <c r="AG47" s="183">
        <f t="shared" si="36"/>
        <v>7</v>
      </c>
      <c r="AH47" s="185"/>
      <c r="AJ47" s="21">
        <f t="shared" si="19"/>
        <v>10</v>
      </c>
    </row>
    <row r="48" spans="2:37" x14ac:dyDescent="0.3">
      <c r="B48" s="37" t="str">
        <f t="shared" si="20"/>
        <v>A. Little</v>
      </c>
      <c r="C48" s="186" t="str">
        <f t="shared" si="21"/>
        <v>-</v>
      </c>
      <c r="D48" s="187"/>
      <c r="E48" s="186">
        <f t="shared" si="22"/>
        <v>8</v>
      </c>
      <c r="F48" s="187"/>
      <c r="G48" s="186" t="str">
        <f t="shared" si="23"/>
        <v>-</v>
      </c>
      <c r="H48" s="187"/>
      <c r="I48" s="186">
        <f t="shared" si="24"/>
        <v>15</v>
      </c>
      <c r="J48" s="187"/>
      <c r="K48" s="186">
        <f t="shared" si="25"/>
        <v>14</v>
      </c>
      <c r="L48" s="187"/>
      <c r="M48" s="186">
        <f t="shared" si="26"/>
        <v>12</v>
      </c>
      <c r="N48" s="187"/>
      <c r="O48" s="186">
        <f t="shared" si="27"/>
        <v>11</v>
      </c>
      <c r="P48" s="187"/>
      <c r="Q48" s="186">
        <f t="shared" si="28"/>
        <v>16</v>
      </c>
      <c r="R48" s="187"/>
      <c r="S48" s="186" t="str">
        <f t="shared" si="29"/>
        <v>-</v>
      </c>
      <c r="T48" s="187"/>
      <c r="U48" s="186">
        <f t="shared" si="30"/>
        <v>4</v>
      </c>
      <c r="V48" s="187"/>
      <c r="W48" s="186" t="str">
        <f t="shared" si="31"/>
        <v>-</v>
      </c>
      <c r="X48" s="187"/>
      <c r="Y48" s="186" t="str">
        <f t="shared" si="32"/>
        <v>-</v>
      </c>
      <c r="Z48" s="187"/>
      <c r="AA48" s="186" t="str">
        <f t="shared" si="33"/>
        <v>-</v>
      </c>
      <c r="AB48" s="187"/>
      <c r="AC48" s="186">
        <f t="shared" si="34"/>
        <v>7</v>
      </c>
      <c r="AD48" s="187"/>
      <c r="AE48" s="186">
        <f t="shared" si="35"/>
        <v>10</v>
      </c>
      <c r="AF48" s="187"/>
      <c r="AG48" s="186">
        <f t="shared" si="36"/>
        <v>5</v>
      </c>
      <c r="AH48" s="188"/>
      <c r="AI48" s="21"/>
      <c r="AJ48" s="21">
        <f t="shared" si="19"/>
        <v>10</v>
      </c>
    </row>
    <row r="49" spans="2:36" x14ac:dyDescent="0.3">
      <c r="B49" s="11" t="str">
        <f t="shared" si="20"/>
        <v>Carly</v>
      </c>
      <c r="C49" s="183" t="str">
        <f t="shared" si="21"/>
        <v>-</v>
      </c>
      <c r="D49" s="184"/>
      <c r="E49" s="183">
        <f t="shared" si="22"/>
        <v>10</v>
      </c>
      <c r="F49" s="184"/>
      <c r="G49" s="183">
        <f t="shared" si="23"/>
        <v>1</v>
      </c>
      <c r="H49" s="184"/>
      <c r="I49" s="183">
        <f t="shared" si="24"/>
        <v>16</v>
      </c>
      <c r="J49" s="184"/>
      <c r="K49" s="183">
        <f t="shared" si="25"/>
        <v>11</v>
      </c>
      <c r="L49" s="184"/>
      <c r="M49" s="183">
        <f t="shared" si="26"/>
        <v>12</v>
      </c>
      <c r="N49" s="184"/>
      <c r="O49" s="183">
        <f t="shared" si="27"/>
        <v>9</v>
      </c>
      <c r="P49" s="184"/>
      <c r="Q49" s="183">
        <f t="shared" si="28"/>
        <v>15</v>
      </c>
      <c r="R49" s="184"/>
      <c r="S49" s="183" t="str">
        <f t="shared" si="29"/>
        <v>-</v>
      </c>
      <c r="T49" s="184"/>
      <c r="U49" s="183" t="str">
        <f t="shared" si="30"/>
        <v>-</v>
      </c>
      <c r="V49" s="184"/>
      <c r="W49" s="183" t="str">
        <f t="shared" si="31"/>
        <v>-</v>
      </c>
      <c r="X49" s="184"/>
      <c r="Y49" s="183" t="str">
        <f t="shared" si="32"/>
        <v>-</v>
      </c>
      <c r="Z49" s="184"/>
      <c r="AA49" s="183" t="str">
        <f t="shared" si="33"/>
        <v>-</v>
      </c>
      <c r="AB49" s="184"/>
      <c r="AC49" s="183">
        <f t="shared" si="34"/>
        <v>5</v>
      </c>
      <c r="AD49" s="184"/>
      <c r="AE49" s="183">
        <f t="shared" si="35"/>
        <v>7</v>
      </c>
      <c r="AF49" s="184"/>
      <c r="AG49" s="183">
        <f t="shared" si="36"/>
        <v>6</v>
      </c>
      <c r="AH49" s="185"/>
      <c r="AI49" s="21"/>
      <c r="AJ49" s="21">
        <f t="shared" si="19"/>
        <v>10</v>
      </c>
    </row>
    <row r="50" spans="2:36" x14ac:dyDescent="0.3">
      <c r="B50" s="12" t="str">
        <f>B21</f>
        <v>Bobbo</v>
      </c>
      <c r="C50" s="186">
        <f t="shared" si="21"/>
        <v>1</v>
      </c>
      <c r="D50" s="187"/>
      <c r="E50" s="186">
        <f t="shared" si="22"/>
        <v>2</v>
      </c>
      <c r="F50" s="187"/>
      <c r="G50" s="186">
        <f t="shared" si="23"/>
        <v>3</v>
      </c>
      <c r="H50" s="187"/>
      <c r="I50" s="186">
        <f t="shared" si="24"/>
        <v>15</v>
      </c>
      <c r="J50" s="187"/>
      <c r="K50" s="186">
        <f t="shared" si="25"/>
        <v>11</v>
      </c>
      <c r="L50" s="187"/>
      <c r="M50" s="186">
        <f t="shared" si="26"/>
        <v>16</v>
      </c>
      <c r="N50" s="187"/>
      <c r="O50" s="186">
        <f t="shared" si="27"/>
        <v>5</v>
      </c>
      <c r="P50" s="187"/>
      <c r="Q50" s="186">
        <f t="shared" si="28"/>
        <v>14</v>
      </c>
      <c r="R50" s="187"/>
      <c r="S50" s="186" t="str">
        <f t="shared" si="29"/>
        <v>-</v>
      </c>
      <c r="T50" s="187"/>
      <c r="U50" s="186" t="str">
        <f t="shared" si="30"/>
        <v>-</v>
      </c>
      <c r="V50" s="187"/>
      <c r="W50" s="186" t="str">
        <f t="shared" si="31"/>
        <v>-</v>
      </c>
      <c r="X50" s="187"/>
      <c r="Y50" s="186">
        <f t="shared" si="32"/>
        <v>10</v>
      </c>
      <c r="Z50" s="187"/>
      <c r="AA50" s="186" t="str">
        <f t="shared" si="33"/>
        <v>-</v>
      </c>
      <c r="AB50" s="187"/>
      <c r="AC50" s="186" t="str">
        <f t="shared" si="34"/>
        <v>-</v>
      </c>
      <c r="AD50" s="187"/>
      <c r="AE50" s="186">
        <f t="shared" si="35"/>
        <v>12</v>
      </c>
      <c r="AF50" s="187"/>
      <c r="AG50" s="186" t="str">
        <f t="shared" si="36"/>
        <v>-</v>
      </c>
      <c r="AH50" s="188"/>
      <c r="AI50" s="21"/>
      <c r="AJ50" s="21">
        <f t="shared" si="19"/>
        <v>10</v>
      </c>
    </row>
    <row r="51" spans="2:36" x14ac:dyDescent="0.3">
      <c r="B51" s="11" t="str">
        <f t="shared" si="20"/>
        <v>Trent</v>
      </c>
      <c r="C51" s="183" t="str">
        <f t="shared" si="21"/>
        <v>-</v>
      </c>
      <c r="D51" s="184"/>
      <c r="E51" s="183">
        <f t="shared" si="22"/>
        <v>8</v>
      </c>
      <c r="F51" s="184"/>
      <c r="G51" s="183" t="str">
        <f t="shared" si="23"/>
        <v>-</v>
      </c>
      <c r="H51" s="184"/>
      <c r="I51" s="183">
        <f t="shared" si="24"/>
        <v>16</v>
      </c>
      <c r="J51" s="184"/>
      <c r="K51" s="183">
        <f t="shared" si="25"/>
        <v>14</v>
      </c>
      <c r="L51" s="184"/>
      <c r="M51" s="183">
        <f t="shared" si="26"/>
        <v>13</v>
      </c>
      <c r="N51" s="184"/>
      <c r="O51" s="183">
        <f t="shared" si="27"/>
        <v>12</v>
      </c>
      <c r="P51" s="184"/>
      <c r="Q51" s="183">
        <f t="shared" si="28"/>
        <v>15</v>
      </c>
      <c r="R51" s="184"/>
      <c r="S51" s="183" t="str">
        <f t="shared" si="29"/>
        <v>-</v>
      </c>
      <c r="T51" s="184"/>
      <c r="U51" s="183">
        <f t="shared" si="30"/>
        <v>2</v>
      </c>
      <c r="V51" s="184"/>
      <c r="W51" s="183" t="str">
        <f t="shared" si="31"/>
        <v>-</v>
      </c>
      <c r="X51" s="184"/>
      <c r="Y51" s="183" t="str">
        <f t="shared" si="32"/>
        <v>-</v>
      </c>
      <c r="Z51" s="184"/>
      <c r="AA51" s="183" t="str">
        <f t="shared" si="33"/>
        <v>-</v>
      </c>
      <c r="AB51" s="184"/>
      <c r="AC51" s="183">
        <f t="shared" si="34"/>
        <v>9</v>
      </c>
      <c r="AD51" s="184"/>
      <c r="AE51" s="183">
        <f t="shared" si="35"/>
        <v>5</v>
      </c>
      <c r="AF51" s="184"/>
      <c r="AG51" s="183">
        <f t="shared" si="36"/>
        <v>6</v>
      </c>
      <c r="AH51" s="185"/>
      <c r="AI51" s="21"/>
      <c r="AJ51" s="21">
        <f t="shared" si="19"/>
        <v>10</v>
      </c>
    </row>
    <row r="52" spans="2:36" x14ac:dyDescent="0.3">
      <c r="B52" s="12" t="str">
        <f t="shared" si="20"/>
        <v>Mitch</v>
      </c>
      <c r="C52" s="186">
        <f t="shared" si="21"/>
        <v>2</v>
      </c>
      <c r="D52" s="187"/>
      <c r="E52" s="186">
        <f t="shared" si="22"/>
        <v>9</v>
      </c>
      <c r="F52" s="187"/>
      <c r="G52" s="186" t="str">
        <f t="shared" si="23"/>
        <v>-</v>
      </c>
      <c r="H52" s="187"/>
      <c r="I52" s="186">
        <f t="shared" si="24"/>
        <v>15</v>
      </c>
      <c r="J52" s="187"/>
      <c r="K52" s="186">
        <f t="shared" si="25"/>
        <v>13</v>
      </c>
      <c r="L52" s="187"/>
      <c r="M52" s="186">
        <f t="shared" si="26"/>
        <v>11</v>
      </c>
      <c r="N52" s="187"/>
      <c r="O52" s="186">
        <f t="shared" si="27"/>
        <v>14</v>
      </c>
      <c r="P52" s="187"/>
      <c r="Q52" s="186">
        <f t="shared" si="28"/>
        <v>16</v>
      </c>
      <c r="R52" s="187"/>
      <c r="S52" s="186" t="str">
        <f t="shared" si="29"/>
        <v>-</v>
      </c>
      <c r="T52" s="187"/>
      <c r="U52" s="186" t="str">
        <f t="shared" si="30"/>
        <v>-</v>
      </c>
      <c r="V52" s="187"/>
      <c r="W52" s="186" t="str">
        <f t="shared" si="31"/>
        <v>-</v>
      </c>
      <c r="X52" s="187"/>
      <c r="Y52" s="186" t="str">
        <f t="shared" si="32"/>
        <v>-</v>
      </c>
      <c r="Z52" s="187"/>
      <c r="AA52" s="186" t="str">
        <f t="shared" si="33"/>
        <v>-</v>
      </c>
      <c r="AB52" s="187"/>
      <c r="AC52" s="186">
        <f t="shared" si="34"/>
        <v>10</v>
      </c>
      <c r="AD52" s="187"/>
      <c r="AE52" s="186">
        <f t="shared" si="35"/>
        <v>6</v>
      </c>
      <c r="AF52" s="187"/>
      <c r="AG52" s="186" t="str">
        <f t="shared" si="36"/>
        <v>-</v>
      </c>
      <c r="AH52" s="188"/>
      <c r="AI52" s="21"/>
      <c r="AJ52" s="21">
        <f t="shared" si="19"/>
        <v>9</v>
      </c>
    </row>
    <row r="53" spans="2:36" x14ac:dyDescent="0.3">
      <c r="B53" s="11" t="str">
        <f t="shared" si="20"/>
        <v>Randi</v>
      </c>
      <c r="C53" s="183" t="str">
        <f t="shared" si="21"/>
        <v>-</v>
      </c>
      <c r="D53" s="184"/>
      <c r="E53" s="183">
        <f t="shared" si="22"/>
        <v>8</v>
      </c>
      <c r="F53" s="184"/>
      <c r="G53" s="183">
        <f t="shared" si="23"/>
        <v>1</v>
      </c>
      <c r="H53" s="184"/>
      <c r="I53" s="183">
        <f t="shared" si="24"/>
        <v>15</v>
      </c>
      <c r="J53" s="184"/>
      <c r="K53" s="183">
        <f t="shared" si="25"/>
        <v>13</v>
      </c>
      <c r="L53" s="184"/>
      <c r="M53" s="183">
        <f t="shared" si="26"/>
        <v>12</v>
      </c>
      <c r="N53" s="184"/>
      <c r="O53" s="183">
        <f t="shared" si="27"/>
        <v>14</v>
      </c>
      <c r="P53" s="184"/>
      <c r="Q53" s="183">
        <f t="shared" si="28"/>
        <v>16</v>
      </c>
      <c r="R53" s="184"/>
      <c r="S53" s="183" t="str">
        <f t="shared" si="29"/>
        <v>-</v>
      </c>
      <c r="T53" s="184"/>
      <c r="U53" s="183">
        <f t="shared" si="30"/>
        <v>3</v>
      </c>
      <c r="V53" s="184"/>
      <c r="W53" s="183" t="str">
        <f t="shared" si="31"/>
        <v>-</v>
      </c>
      <c r="X53" s="184"/>
      <c r="Y53" s="183" t="str">
        <f t="shared" si="32"/>
        <v>-</v>
      </c>
      <c r="Z53" s="184"/>
      <c r="AA53" s="183" t="str">
        <f t="shared" si="33"/>
        <v>-</v>
      </c>
      <c r="AB53" s="184"/>
      <c r="AC53" s="183">
        <f t="shared" si="34"/>
        <v>10</v>
      </c>
      <c r="AD53" s="184"/>
      <c r="AE53" s="183">
        <f t="shared" si="35"/>
        <v>5</v>
      </c>
      <c r="AF53" s="184"/>
      <c r="AG53" s="183">
        <f t="shared" si="36"/>
        <v>6</v>
      </c>
      <c r="AH53" s="185"/>
      <c r="AI53" s="21"/>
      <c r="AJ53" s="21">
        <f t="shared" si="19"/>
        <v>11</v>
      </c>
    </row>
    <row r="54" spans="2:36" x14ac:dyDescent="0.3">
      <c r="B54" s="12" t="str">
        <f t="shared" si="20"/>
        <v>Brett</v>
      </c>
      <c r="C54" s="186" t="str">
        <f t="shared" si="21"/>
        <v>-</v>
      </c>
      <c r="D54" s="187"/>
      <c r="E54" s="186">
        <f t="shared" si="22"/>
        <v>11</v>
      </c>
      <c r="F54" s="187"/>
      <c r="G54" s="186" t="str">
        <f t="shared" si="23"/>
        <v>-</v>
      </c>
      <c r="H54" s="187"/>
      <c r="I54" s="186">
        <f t="shared" si="24"/>
        <v>15</v>
      </c>
      <c r="J54" s="187"/>
      <c r="K54" s="186">
        <f t="shared" si="25"/>
        <v>14</v>
      </c>
      <c r="L54" s="187"/>
      <c r="M54" s="186">
        <f t="shared" si="26"/>
        <v>7</v>
      </c>
      <c r="N54" s="187"/>
      <c r="O54" s="186">
        <f t="shared" si="27"/>
        <v>13</v>
      </c>
      <c r="P54" s="187"/>
      <c r="Q54" s="186">
        <f t="shared" si="28"/>
        <v>16</v>
      </c>
      <c r="R54" s="187"/>
      <c r="S54" s="186" t="str">
        <f t="shared" si="29"/>
        <v>-</v>
      </c>
      <c r="T54" s="187"/>
      <c r="U54" s="186" t="str">
        <f t="shared" si="30"/>
        <v>-</v>
      </c>
      <c r="V54" s="187"/>
      <c r="W54" s="186" t="str">
        <f t="shared" si="31"/>
        <v>-</v>
      </c>
      <c r="X54" s="187"/>
      <c r="Y54" s="186" t="str">
        <f t="shared" si="32"/>
        <v>-</v>
      </c>
      <c r="Z54" s="187"/>
      <c r="AA54" s="186" t="str">
        <f t="shared" si="33"/>
        <v>-</v>
      </c>
      <c r="AB54" s="187"/>
      <c r="AC54" s="186">
        <f t="shared" si="34"/>
        <v>12</v>
      </c>
      <c r="AD54" s="187"/>
      <c r="AE54" s="186">
        <f t="shared" si="35"/>
        <v>10</v>
      </c>
      <c r="AF54" s="187"/>
      <c r="AG54" s="186" t="str">
        <f t="shared" si="36"/>
        <v>-</v>
      </c>
      <c r="AH54" s="188"/>
      <c r="AI54" s="21"/>
      <c r="AJ54" s="21">
        <f t="shared" si="19"/>
        <v>8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U53:V53"/>
    <mergeCell ref="W53:X53"/>
    <mergeCell ref="Y53:Z53"/>
    <mergeCell ref="AA53:AB53"/>
    <mergeCell ref="AC53:AD53"/>
    <mergeCell ref="AE53:AF53"/>
    <mergeCell ref="AG53:AH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W51:X51"/>
    <mergeCell ref="Y51:Z51"/>
    <mergeCell ref="AA51:AB51"/>
    <mergeCell ref="AC51:AD51"/>
    <mergeCell ref="AE51:AF51"/>
    <mergeCell ref="AG51:AH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G26:AH26"/>
    <mergeCell ref="U26:V26"/>
    <mergeCell ref="W26:X26"/>
    <mergeCell ref="Y26:Z26"/>
    <mergeCell ref="AA26:AB26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7:AI27"/>
    <mergeCell ref="C32:D32"/>
    <mergeCell ref="E32:F32"/>
    <mergeCell ref="G32:H32"/>
    <mergeCell ref="I32:J32"/>
    <mergeCell ref="K32:L32"/>
    <mergeCell ref="M32:N32"/>
    <mergeCell ref="O32:P32"/>
    <mergeCell ref="E26:F26"/>
    <mergeCell ref="G26:H26"/>
    <mergeCell ref="I26:J26"/>
    <mergeCell ref="K26:L26"/>
    <mergeCell ref="M26:N26"/>
    <mergeCell ref="O26:P26"/>
    <mergeCell ref="Q26:R26"/>
    <mergeCell ref="C26:D26"/>
    <mergeCell ref="S34:T34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S26:T26"/>
    <mergeCell ref="S32:T32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U51:V51"/>
  </mergeCells>
  <conditionalFormatting sqref="AI4:AI19">
    <cfRule type="cellIs" dxfId="1330" priority="133" operator="equal">
      <formula>136</formula>
    </cfRule>
  </conditionalFormatting>
  <conditionalFormatting sqref="C4:AI19 C26:AI26">
    <cfRule type="cellIs" dxfId="1329" priority="134" operator="equal">
      <formula>"OAK"</formula>
    </cfRule>
    <cfRule type="cellIs" dxfId="1328" priority="135" operator="equal">
      <formula>"LAR"</formula>
    </cfRule>
    <cfRule type="cellIs" dxfId="1327" priority="136" operator="equal">
      <formula>"DET"</formula>
    </cfRule>
    <cfRule type="cellIs" dxfId="1326" priority="137" operator="equal">
      <formula>"NYJ"</formula>
    </cfRule>
    <cfRule type="cellIs" dxfId="1325" priority="138" operator="equal">
      <formula>"GB"</formula>
    </cfRule>
    <cfRule type="cellIs" dxfId="1324" priority="139" operator="equal">
      <formula>"CHI"</formula>
    </cfRule>
    <cfRule type="cellIs" dxfId="1323" priority="140" operator="equal">
      <formula>"ARI"</formula>
    </cfRule>
    <cfRule type="cellIs" dxfId="1322" priority="141" operator="equal">
      <formula>"WAS"</formula>
    </cfRule>
    <cfRule type="cellIs" dxfId="1321" priority="142" operator="equal">
      <formula>"CAR"</formula>
    </cfRule>
    <cfRule type="cellIs" dxfId="1320" priority="143" operator="equal">
      <formula>"DAL"</formula>
    </cfRule>
    <cfRule type="cellIs" dxfId="1319" priority="144" operator="equal">
      <formula>"DEN"</formula>
    </cfRule>
    <cfRule type="cellIs" dxfId="1318" priority="145" operator="equal">
      <formula>"SEA"</formula>
    </cfRule>
    <cfRule type="cellIs" dxfId="1317" priority="146" operator="equal">
      <formula>"LAC"</formula>
    </cfRule>
    <cfRule type="cellIs" dxfId="1316" priority="147" operator="equal">
      <formula>"KC"</formula>
    </cfRule>
    <cfRule type="cellIs" dxfId="1315" priority="148" operator="equal">
      <formula>"CLE"</formula>
    </cfRule>
    <cfRule type="cellIs" dxfId="1314" priority="149" operator="equal">
      <formula>"PIT"</formula>
    </cfRule>
    <cfRule type="cellIs" dxfId="1313" priority="150" operator="equal">
      <formula>"IND"</formula>
    </cfRule>
    <cfRule type="cellIs" dxfId="1312" priority="151" operator="equal">
      <formula>"CIN"</formula>
    </cfRule>
    <cfRule type="cellIs" dxfId="1311" priority="152" operator="equal">
      <formula>"MIA"</formula>
    </cfRule>
    <cfRule type="cellIs" dxfId="1310" priority="153" operator="equal">
      <formula>"TEN"</formula>
    </cfRule>
    <cfRule type="cellIs" dxfId="1309" priority="154" operator="equal">
      <formula>"MIN"</formula>
    </cfRule>
    <cfRule type="cellIs" dxfId="1308" priority="155" operator="equal">
      <formula>"SF"</formula>
    </cfRule>
    <cfRule type="cellIs" dxfId="1307" priority="156" operator="equal">
      <formula>"NE"</formula>
    </cfRule>
    <cfRule type="cellIs" dxfId="1306" priority="157" operator="equal">
      <formula>"HOU"</formula>
    </cfRule>
    <cfRule type="cellIs" dxfId="1305" priority="158" operator="equal">
      <formula>"NO"</formula>
    </cfRule>
    <cfRule type="cellIs" dxfId="1304" priority="159" operator="equal">
      <formula>"TB"</formula>
    </cfRule>
    <cfRule type="cellIs" dxfId="1303" priority="160" operator="equal">
      <formula>"NYG"</formula>
    </cfRule>
    <cfRule type="cellIs" dxfId="1302" priority="161" operator="equal">
      <formula>"JAX"</formula>
    </cfRule>
    <cfRule type="cellIs" dxfId="1301" priority="162" operator="equal">
      <formula>"BAL"</formula>
    </cfRule>
    <cfRule type="cellIs" dxfId="1300" priority="163" operator="equal">
      <formula>"BUF"</formula>
    </cfRule>
    <cfRule type="cellIs" dxfId="1299" priority="164" operator="equal">
      <formula>"PHI"</formula>
    </cfRule>
    <cfRule type="cellIs" dxfId="1298" priority="197" operator="equal">
      <formula>"ATL"</formula>
    </cfRule>
  </conditionalFormatting>
  <conditionalFormatting sqref="AI20:AI25">
    <cfRule type="cellIs" dxfId="1297" priority="34" operator="equal">
      <formula>136</formula>
    </cfRule>
  </conditionalFormatting>
  <conditionalFormatting sqref="C20:AI25">
    <cfRule type="cellIs" dxfId="1296" priority="35" operator="equal">
      <formula>"OAK"</formula>
    </cfRule>
    <cfRule type="cellIs" dxfId="1295" priority="36" operator="equal">
      <formula>"LAR"</formula>
    </cfRule>
    <cfRule type="cellIs" dxfId="1294" priority="37" operator="equal">
      <formula>"DET"</formula>
    </cfRule>
    <cfRule type="cellIs" dxfId="1293" priority="38" operator="equal">
      <formula>"NYJ"</formula>
    </cfRule>
    <cfRule type="cellIs" dxfId="1292" priority="39" operator="equal">
      <formula>"GB"</formula>
    </cfRule>
    <cfRule type="cellIs" dxfId="1291" priority="40" operator="equal">
      <formula>"CHI"</formula>
    </cfRule>
    <cfRule type="cellIs" dxfId="1290" priority="41" operator="equal">
      <formula>"ARI"</formula>
    </cfRule>
    <cfRule type="cellIs" dxfId="1289" priority="42" operator="equal">
      <formula>"WAS"</formula>
    </cfRule>
    <cfRule type="cellIs" dxfId="1288" priority="43" operator="equal">
      <formula>"CAR"</formula>
    </cfRule>
    <cfRule type="cellIs" dxfId="1287" priority="44" operator="equal">
      <formula>"DAL"</formula>
    </cfRule>
    <cfRule type="cellIs" dxfId="1286" priority="45" operator="equal">
      <formula>"DEN"</formula>
    </cfRule>
    <cfRule type="cellIs" dxfId="1285" priority="46" operator="equal">
      <formula>"SEA"</formula>
    </cfRule>
    <cfRule type="cellIs" dxfId="1284" priority="47" operator="equal">
      <formula>"LAC"</formula>
    </cfRule>
    <cfRule type="cellIs" dxfId="1283" priority="48" operator="equal">
      <formula>"KC"</formula>
    </cfRule>
    <cfRule type="cellIs" dxfId="1282" priority="49" operator="equal">
      <formula>"CLE"</formula>
    </cfRule>
    <cfRule type="cellIs" dxfId="1281" priority="50" operator="equal">
      <formula>"PIT"</formula>
    </cfRule>
    <cfRule type="cellIs" dxfId="1280" priority="51" operator="equal">
      <formula>"IND"</formula>
    </cfRule>
    <cfRule type="cellIs" dxfId="1279" priority="52" operator="equal">
      <formula>"CIN"</formula>
    </cfRule>
    <cfRule type="cellIs" dxfId="1278" priority="53" operator="equal">
      <formula>"MIA"</formula>
    </cfRule>
    <cfRule type="cellIs" dxfId="1277" priority="54" operator="equal">
      <formula>"TEN"</formula>
    </cfRule>
    <cfRule type="cellIs" dxfId="1276" priority="55" operator="equal">
      <formula>"MIN"</formula>
    </cfRule>
    <cfRule type="cellIs" dxfId="1275" priority="56" operator="equal">
      <formula>"SF"</formula>
    </cfRule>
    <cfRule type="cellIs" dxfId="1274" priority="57" operator="equal">
      <formula>"NE"</formula>
    </cfRule>
    <cfRule type="cellIs" dxfId="1273" priority="58" operator="equal">
      <formula>"HOU"</formula>
    </cfRule>
    <cfRule type="cellIs" dxfId="1272" priority="59" operator="equal">
      <formula>"NO"</formula>
    </cfRule>
    <cfRule type="cellIs" dxfId="1271" priority="60" operator="equal">
      <formula>"TB"</formula>
    </cfRule>
    <cfRule type="cellIs" dxfId="1270" priority="61" operator="equal">
      <formula>"NYG"</formula>
    </cfRule>
    <cfRule type="cellIs" dxfId="1269" priority="62" operator="equal">
      <formula>"JAX"</formula>
    </cfRule>
    <cfRule type="cellIs" dxfId="1268" priority="63" operator="equal">
      <formula>"BAL"</formula>
    </cfRule>
    <cfRule type="cellIs" dxfId="1267" priority="64" operator="equal">
      <formula>"BUF"</formula>
    </cfRule>
    <cfRule type="cellIs" dxfId="1266" priority="65" operator="equal">
      <formula>"PHI"</formula>
    </cfRule>
    <cfRule type="cellIs" dxfId="1265" priority="66" operator="equal">
      <formula>"ATL"</formula>
    </cfRule>
  </conditionalFormatting>
  <conditionalFormatting sqref="AJ4:AJ25">
    <cfRule type="top10" dxfId="1264" priority="33" rank="1"/>
  </conditionalFormatting>
  <conditionalFormatting sqref="B9">
    <cfRule type="cellIs" dxfId="1263" priority="1" operator="equal">
      <formula>"OAK"</formula>
    </cfRule>
    <cfRule type="cellIs" dxfId="1262" priority="2" operator="equal">
      <formula>"LAR"</formula>
    </cfRule>
    <cfRule type="cellIs" dxfId="1261" priority="3" operator="equal">
      <formula>"DET"</formula>
    </cfRule>
    <cfRule type="cellIs" dxfId="1260" priority="4" operator="equal">
      <formula>"NYJ"</formula>
    </cfRule>
    <cfRule type="cellIs" dxfId="1259" priority="5" operator="equal">
      <formula>"GB"</formula>
    </cfRule>
    <cfRule type="cellIs" dxfId="1258" priority="6" operator="equal">
      <formula>"CHI"</formula>
    </cfRule>
    <cfRule type="cellIs" dxfId="1257" priority="7" operator="equal">
      <formula>"ARI"</formula>
    </cfRule>
    <cfRule type="cellIs" dxfId="1256" priority="8" operator="equal">
      <formula>"WAS"</formula>
    </cfRule>
    <cfRule type="cellIs" dxfId="1255" priority="9" operator="equal">
      <formula>"CAR"</formula>
    </cfRule>
    <cfRule type="cellIs" dxfId="1254" priority="10" operator="equal">
      <formula>"DAL"</formula>
    </cfRule>
    <cfRule type="cellIs" dxfId="1253" priority="11" operator="equal">
      <formula>"DEN"</formula>
    </cfRule>
    <cfRule type="cellIs" dxfId="1252" priority="12" operator="equal">
      <formula>"SEA"</formula>
    </cfRule>
    <cfRule type="cellIs" dxfId="1251" priority="13" operator="equal">
      <formula>"LAC"</formula>
    </cfRule>
    <cfRule type="cellIs" dxfId="1250" priority="14" operator="equal">
      <formula>"KC"</formula>
    </cfRule>
    <cfRule type="cellIs" dxfId="1249" priority="15" operator="equal">
      <formula>"CLE"</formula>
    </cfRule>
    <cfRule type="cellIs" dxfId="1248" priority="16" operator="equal">
      <formula>"PIT"</formula>
    </cfRule>
    <cfRule type="cellIs" dxfId="1247" priority="17" operator="equal">
      <formula>"IND"</formula>
    </cfRule>
    <cfRule type="cellIs" dxfId="1246" priority="18" operator="equal">
      <formula>"CIN"</formula>
    </cfRule>
    <cfRule type="cellIs" dxfId="1245" priority="19" operator="equal">
      <formula>"MIA"</formula>
    </cfRule>
    <cfRule type="cellIs" dxfId="1244" priority="20" operator="equal">
      <formula>"TEN"</formula>
    </cfRule>
    <cfRule type="cellIs" dxfId="1243" priority="21" operator="equal">
      <formula>"MIN"</formula>
    </cfRule>
    <cfRule type="cellIs" dxfId="1242" priority="22" operator="equal">
      <formula>"SF"</formula>
    </cfRule>
    <cfRule type="cellIs" dxfId="1241" priority="23" operator="equal">
      <formula>"NE"</formula>
    </cfRule>
    <cfRule type="cellIs" dxfId="1240" priority="24" operator="equal">
      <formula>"HOU"</formula>
    </cfRule>
    <cfRule type="cellIs" dxfId="1239" priority="25" operator="equal">
      <formula>"NO"</formula>
    </cfRule>
    <cfRule type="cellIs" dxfId="1238" priority="26" operator="equal">
      <formula>"TB"</formula>
    </cfRule>
    <cfRule type="cellIs" dxfId="1237" priority="27" operator="equal">
      <formula>"NYG"</formula>
    </cfRule>
    <cfRule type="cellIs" dxfId="1236" priority="28" operator="equal">
      <formula>"JAX"</formula>
    </cfRule>
    <cfRule type="cellIs" dxfId="1235" priority="29" operator="equal">
      <formula>"BAL"</formula>
    </cfRule>
    <cfRule type="cellIs" dxfId="1234" priority="30" operator="equal">
      <formula>"BUF"</formula>
    </cfRule>
    <cfRule type="cellIs" dxfId="1233" priority="31" operator="equal">
      <formula>"PHI"</formula>
    </cfRule>
    <cfRule type="cellIs" dxfId="1232" priority="32" operator="equal">
      <formula>"ATL"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948E-8521-42F9-B4EA-987318A8BBE3}">
  <dimension ref="A1:AL57"/>
  <sheetViews>
    <sheetView showGridLines="0" showZeros="0" zoomScale="93" zoomScaleNormal="93" workbookViewId="0"/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8" ht="11.65" customHeight="1" x14ac:dyDescent="0.3">
      <c r="A1" t="s">
        <v>17</v>
      </c>
    </row>
    <row r="2" spans="1:38" ht="14.95" thickBot="1" x14ac:dyDescent="0.35">
      <c r="B2" s="189" t="s">
        <v>62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8" ht="14.95" thickBot="1" x14ac:dyDescent="0.35">
      <c r="B3" s="2" t="s">
        <v>0</v>
      </c>
      <c r="C3" s="200" t="s">
        <v>163</v>
      </c>
      <c r="D3" s="201"/>
      <c r="E3" s="200" t="s">
        <v>164</v>
      </c>
      <c r="F3" s="201"/>
      <c r="G3" s="200" t="s">
        <v>57</v>
      </c>
      <c r="H3" s="201"/>
      <c r="I3" s="200" t="s">
        <v>165</v>
      </c>
      <c r="J3" s="201"/>
      <c r="K3" s="200" t="s">
        <v>166</v>
      </c>
      <c r="L3" s="201"/>
      <c r="M3" s="200" t="s">
        <v>167</v>
      </c>
      <c r="N3" s="201"/>
      <c r="O3" s="200" t="s">
        <v>168</v>
      </c>
      <c r="P3" s="201"/>
      <c r="Q3" s="200" t="s">
        <v>55</v>
      </c>
      <c r="R3" s="201"/>
      <c r="S3" s="200" t="s">
        <v>117</v>
      </c>
      <c r="T3" s="201"/>
      <c r="U3" s="200" t="s">
        <v>47</v>
      </c>
      <c r="V3" s="201"/>
      <c r="W3" s="200" t="s">
        <v>169</v>
      </c>
      <c r="X3" s="201"/>
      <c r="Y3" s="200" t="s">
        <v>74</v>
      </c>
      <c r="Z3" s="201"/>
      <c r="AA3" s="200" t="s">
        <v>170</v>
      </c>
      <c r="AB3" s="201"/>
      <c r="AC3" s="200" t="s">
        <v>171</v>
      </c>
      <c r="AD3" s="201"/>
      <c r="AE3" s="200" t="s">
        <v>128</v>
      </c>
      <c r="AF3" s="201"/>
      <c r="AG3" s="200" t="s">
        <v>46</v>
      </c>
      <c r="AH3" s="201"/>
      <c r="AI3" s="24" t="s">
        <v>39</v>
      </c>
      <c r="AJ3" s="36" t="s">
        <v>16</v>
      </c>
    </row>
    <row r="4" spans="1:38" x14ac:dyDescent="0.3">
      <c r="A4">
        <f>RANK(AJ4,$AJ$4:$AJ$25,0)</f>
        <v>22</v>
      </c>
      <c r="B4" s="105" t="s">
        <v>1</v>
      </c>
      <c r="C4" s="4" t="s">
        <v>260</v>
      </c>
      <c r="D4" s="5">
        <v>13</v>
      </c>
      <c r="E4" s="4" t="s">
        <v>243</v>
      </c>
      <c r="F4" s="5">
        <v>14</v>
      </c>
      <c r="G4" s="4" t="s">
        <v>213</v>
      </c>
      <c r="H4" s="5">
        <v>2</v>
      </c>
      <c r="I4" s="4" t="s">
        <v>215</v>
      </c>
      <c r="J4" s="5">
        <v>10</v>
      </c>
      <c r="K4" s="4" t="s">
        <v>276</v>
      </c>
      <c r="L4" s="5">
        <v>6</v>
      </c>
      <c r="M4" s="4" t="s">
        <v>198</v>
      </c>
      <c r="N4" s="5">
        <v>12</v>
      </c>
      <c r="O4" s="4" t="s">
        <v>277</v>
      </c>
      <c r="P4" s="5">
        <v>11</v>
      </c>
      <c r="Q4" s="4" t="s">
        <v>261</v>
      </c>
      <c r="R4" s="5">
        <v>5</v>
      </c>
      <c r="S4" s="4" t="s">
        <v>217</v>
      </c>
      <c r="T4" s="5">
        <v>9</v>
      </c>
      <c r="U4" s="4" t="s">
        <v>262</v>
      </c>
      <c r="V4" s="5">
        <v>8</v>
      </c>
      <c r="W4" s="4" t="s">
        <v>245</v>
      </c>
      <c r="X4" s="5">
        <v>16</v>
      </c>
      <c r="Y4" s="4" t="s">
        <v>214</v>
      </c>
      <c r="Z4" s="5">
        <v>7</v>
      </c>
      <c r="AA4" s="4" t="s">
        <v>247</v>
      </c>
      <c r="AB4" s="5">
        <v>4</v>
      </c>
      <c r="AC4" s="4" t="s">
        <v>218</v>
      </c>
      <c r="AD4" s="5">
        <v>3</v>
      </c>
      <c r="AE4" s="4" t="s">
        <v>207</v>
      </c>
      <c r="AF4" s="5">
        <v>15</v>
      </c>
      <c r="AG4" s="4"/>
      <c r="AH4" s="5"/>
      <c r="AI4" s="6">
        <f>SUM(D4:AH4)</f>
        <v>135</v>
      </c>
      <c r="AJ4" s="6">
        <f>SUM(C33,E33,G33,I33,K33,M33,O33,Q33,S33,U33,W33,Y33,AA33,AC33,AE33,AG33)</f>
        <v>52</v>
      </c>
    </row>
    <row r="5" spans="1:38" x14ac:dyDescent="0.3">
      <c r="A5">
        <f t="shared" ref="A5:A25" si="0">RANK(AJ5,$AJ$4:$AJ$25,0)</f>
        <v>12</v>
      </c>
      <c r="B5" s="106" t="s">
        <v>11</v>
      </c>
      <c r="C5" s="124" t="s">
        <v>373</v>
      </c>
      <c r="D5" s="125">
        <v>16</v>
      </c>
      <c r="E5" s="124" t="s">
        <v>380</v>
      </c>
      <c r="F5" s="125">
        <v>8</v>
      </c>
      <c r="G5" s="124" t="s">
        <v>363</v>
      </c>
      <c r="H5" s="125">
        <v>14</v>
      </c>
      <c r="I5" s="124" t="s">
        <v>365</v>
      </c>
      <c r="J5" s="125">
        <v>2</v>
      </c>
      <c r="K5" s="124" t="s">
        <v>352</v>
      </c>
      <c r="L5" s="125">
        <v>7</v>
      </c>
      <c r="M5" s="124" t="s">
        <v>377</v>
      </c>
      <c r="N5" s="125">
        <v>9</v>
      </c>
      <c r="O5" s="124" t="s">
        <v>358</v>
      </c>
      <c r="P5" s="125">
        <v>12</v>
      </c>
      <c r="Q5" s="124" t="s">
        <v>393</v>
      </c>
      <c r="R5" s="125">
        <v>5</v>
      </c>
      <c r="S5" s="124" t="s">
        <v>348</v>
      </c>
      <c r="T5" s="125">
        <v>11</v>
      </c>
      <c r="U5" s="124" t="s">
        <v>359</v>
      </c>
      <c r="V5" s="125">
        <v>13</v>
      </c>
      <c r="W5" s="124" t="s">
        <v>357</v>
      </c>
      <c r="X5" s="125">
        <v>15</v>
      </c>
      <c r="Y5" s="124" t="s">
        <v>353</v>
      </c>
      <c r="Z5" s="125">
        <v>10</v>
      </c>
      <c r="AA5" s="124" t="s">
        <v>390</v>
      </c>
      <c r="AB5" s="125">
        <v>6</v>
      </c>
      <c r="AC5" s="124" t="s">
        <v>360</v>
      </c>
      <c r="AD5" s="125">
        <v>3</v>
      </c>
      <c r="AE5" s="124" t="s">
        <v>376</v>
      </c>
      <c r="AF5" s="125">
        <v>4</v>
      </c>
      <c r="AG5" s="7"/>
      <c r="AH5" s="8"/>
      <c r="AI5" s="9">
        <f t="shared" ref="AI5:AI25" si="1">SUM(D5:AH5)</f>
        <v>135</v>
      </c>
      <c r="AJ5" s="9">
        <f t="shared" ref="AJ5:AJ25" si="2">SUM(C34,E34,G34,I34,K34,M34,O34,Q34,S34,U34,W34,Y34,AA34,AC34,AE34,AG34)</f>
        <v>63</v>
      </c>
    </row>
    <row r="6" spans="1:38" x14ac:dyDescent="0.3">
      <c r="A6">
        <f t="shared" si="0"/>
        <v>18</v>
      </c>
      <c r="B6" s="104" t="s">
        <v>2</v>
      </c>
      <c r="C6" s="119" t="s">
        <v>260</v>
      </c>
      <c r="D6" s="141">
        <v>11</v>
      </c>
      <c r="E6" s="119" t="s">
        <v>243</v>
      </c>
      <c r="F6" s="141">
        <v>7</v>
      </c>
      <c r="G6" s="119" t="s">
        <v>249</v>
      </c>
      <c r="H6" s="141">
        <v>9</v>
      </c>
      <c r="I6" s="119" t="s">
        <v>215</v>
      </c>
      <c r="J6" s="141">
        <v>14</v>
      </c>
      <c r="K6" s="119" t="s">
        <v>276</v>
      </c>
      <c r="L6" s="141">
        <v>13</v>
      </c>
      <c r="M6" s="119" t="s">
        <v>198</v>
      </c>
      <c r="N6" s="141">
        <v>10</v>
      </c>
      <c r="O6" s="119" t="s">
        <v>277</v>
      </c>
      <c r="P6" s="141">
        <v>15</v>
      </c>
      <c r="Q6" s="119" t="s">
        <v>261</v>
      </c>
      <c r="R6" s="141">
        <v>8</v>
      </c>
      <c r="S6" s="119" t="s">
        <v>217</v>
      </c>
      <c r="T6" s="141">
        <v>12</v>
      </c>
      <c r="U6" s="119" t="s">
        <v>275</v>
      </c>
      <c r="V6" s="141">
        <v>2</v>
      </c>
      <c r="W6" s="119" t="s">
        <v>245</v>
      </c>
      <c r="X6" s="141">
        <v>16</v>
      </c>
      <c r="Y6" s="119" t="s">
        <v>278</v>
      </c>
      <c r="Z6" s="141">
        <v>3</v>
      </c>
      <c r="AA6" s="119" t="s">
        <v>248</v>
      </c>
      <c r="AB6" s="141">
        <v>4</v>
      </c>
      <c r="AC6" s="119" t="s">
        <v>246</v>
      </c>
      <c r="AD6" s="141">
        <v>5</v>
      </c>
      <c r="AE6" s="119" t="s">
        <v>207</v>
      </c>
      <c r="AF6" s="141">
        <v>6</v>
      </c>
      <c r="AG6" s="4"/>
      <c r="AH6" s="35"/>
      <c r="AI6" s="6">
        <f t="shared" si="1"/>
        <v>135</v>
      </c>
      <c r="AJ6" s="6">
        <f t="shared" si="2"/>
        <v>60</v>
      </c>
      <c r="AL6" t="s">
        <v>17</v>
      </c>
    </row>
    <row r="7" spans="1:38" x14ac:dyDescent="0.3">
      <c r="A7">
        <f t="shared" si="0"/>
        <v>3</v>
      </c>
      <c r="B7" s="103" t="s">
        <v>5</v>
      </c>
      <c r="C7" s="124" t="s">
        <v>260</v>
      </c>
      <c r="D7" s="125">
        <v>8</v>
      </c>
      <c r="E7" s="124" t="s">
        <v>366</v>
      </c>
      <c r="F7" s="125">
        <v>6</v>
      </c>
      <c r="G7" s="124" t="s">
        <v>249</v>
      </c>
      <c r="H7" s="125">
        <v>14</v>
      </c>
      <c r="I7" s="124" t="s">
        <v>215</v>
      </c>
      <c r="J7" s="125">
        <v>12</v>
      </c>
      <c r="K7" s="124" t="s">
        <v>276</v>
      </c>
      <c r="L7" s="125">
        <v>11</v>
      </c>
      <c r="M7" s="124" t="s">
        <v>377</v>
      </c>
      <c r="N7" s="125">
        <v>9</v>
      </c>
      <c r="O7" s="124" t="s">
        <v>277</v>
      </c>
      <c r="P7" s="125">
        <v>16</v>
      </c>
      <c r="Q7" s="124" t="s">
        <v>261</v>
      </c>
      <c r="R7" s="125">
        <v>2</v>
      </c>
      <c r="S7" s="124" t="s">
        <v>217</v>
      </c>
      <c r="T7" s="125">
        <v>13</v>
      </c>
      <c r="U7" s="124" t="s">
        <v>359</v>
      </c>
      <c r="V7" s="125">
        <v>4</v>
      </c>
      <c r="W7" s="124" t="s">
        <v>245</v>
      </c>
      <c r="X7" s="125">
        <v>15</v>
      </c>
      <c r="Y7" s="124" t="s">
        <v>214</v>
      </c>
      <c r="Z7" s="125">
        <v>3</v>
      </c>
      <c r="AA7" s="124" t="s">
        <v>390</v>
      </c>
      <c r="AB7" s="125">
        <v>10</v>
      </c>
      <c r="AC7" s="124" t="s">
        <v>218</v>
      </c>
      <c r="AD7" s="125">
        <v>5</v>
      </c>
      <c r="AE7" s="124" t="s">
        <v>207</v>
      </c>
      <c r="AF7" s="125">
        <v>7</v>
      </c>
      <c r="AG7" s="7"/>
      <c r="AH7" s="8"/>
      <c r="AI7" s="9">
        <f t="shared" si="1"/>
        <v>135</v>
      </c>
      <c r="AJ7" s="9">
        <f t="shared" si="2"/>
        <v>73</v>
      </c>
    </row>
    <row r="8" spans="1:38" x14ac:dyDescent="0.3">
      <c r="A8">
        <f t="shared" si="0"/>
        <v>7</v>
      </c>
      <c r="B8" s="104" t="s">
        <v>13</v>
      </c>
      <c r="C8" s="119" t="s">
        <v>373</v>
      </c>
      <c r="D8" s="140">
        <v>9</v>
      </c>
      <c r="E8" s="119" t="s">
        <v>380</v>
      </c>
      <c r="F8" s="140">
        <v>6</v>
      </c>
      <c r="G8" s="119" t="s">
        <v>363</v>
      </c>
      <c r="H8" s="140">
        <v>14</v>
      </c>
      <c r="I8" s="119" t="s">
        <v>374</v>
      </c>
      <c r="J8" s="140">
        <v>12</v>
      </c>
      <c r="K8" s="119" t="s">
        <v>352</v>
      </c>
      <c r="L8" s="140">
        <v>10</v>
      </c>
      <c r="M8" s="119" t="s">
        <v>377</v>
      </c>
      <c r="N8" s="140">
        <v>8</v>
      </c>
      <c r="O8" s="119" t="s">
        <v>358</v>
      </c>
      <c r="P8" s="140">
        <v>16</v>
      </c>
      <c r="Q8" s="119" t="s">
        <v>393</v>
      </c>
      <c r="R8" s="140">
        <v>5</v>
      </c>
      <c r="S8" s="119" t="s">
        <v>348</v>
      </c>
      <c r="T8" s="140">
        <v>13</v>
      </c>
      <c r="U8" s="119" t="s">
        <v>359</v>
      </c>
      <c r="V8" s="140">
        <v>11</v>
      </c>
      <c r="W8" s="119" t="s">
        <v>357</v>
      </c>
      <c r="X8" s="140">
        <v>15</v>
      </c>
      <c r="Y8" s="119" t="s">
        <v>351</v>
      </c>
      <c r="Z8" s="140">
        <v>3</v>
      </c>
      <c r="AA8" s="119" t="s">
        <v>371</v>
      </c>
      <c r="AB8" s="140">
        <v>2</v>
      </c>
      <c r="AC8" s="119" t="s">
        <v>360</v>
      </c>
      <c r="AD8" s="140">
        <v>4</v>
      </c>
      <c r="AE8" s="119" t="s">
        <v>376</v>
      </c>
      <c r="AF8" s="140">
        <v>7</v>
      </c>
      <c r="AG8" s="4"/>
      <c r="AH8" s="35"/>
      <c r="AI8" s="6">
        <f t="shared" si="1"/>
        <v>135</v>
      </c>
      <c r="AJ8" s="6">
        <f t="shared" si="2"/>
        <v>66</v>
      </c>
    </row>
    <row r="9" spans="1:38" x14ac:dyDescent="0.3">
      <c r="A9">
        <f t="shared" si="0"/>
        <v>12</v>
      </c>
      <c r="B9" s="116" t="s">
        <v>9</v>
      </c>
      <c r="C9" s="124" t="s">
        <v>260</v>
      </c>
      <c r="D9" s="125">
        <v>7</v>
      </c>
      <c r="E9" s="124" t="s">
        <v>243</v>
      </c>
      <c r="F9" s="125">
        <v>9</v>
      </c>
      <c r="G9" s="124" t="s">
        <v>249</v>
      </c>
      <c r="H9" s="125">
        <v>14</v>
      </c>
      <c r="I9" s="124" t="s">
        <v>215</v>
      </c>
      <c r="J9" s="125">
        <v>12</v>
      </c>
      <c r="K9" s="124" t="s">
        <v>276</v>
      </c>
      <c r="L9" s="125">
        <v>11</v>
      </c>
      <c r="M9" s="124" t="s">
        <v>198</v>
      </c>
      <c r="N9" s="125">
        <v>8</v>
      </c>
      <c r="O9" s="124" t="s">
        <v>277</v>
      </c>
      <c r="P9" s="125">
        <v>16</v>
      </c>
      <c r="Q9" s="124" t="s">
        <v>261</v>
      </c>
      <c r="R9" s="125">
        <v>5</v>
      </c>
      <c r="S9" s="124" t="s">
        <v>217</v>
      </c>
      <c r="T9" s="125">
        <v>13</v>
      </c>
      <c r="U9" s="124" t="s">
        <v>262</v>
      </c>
      <c r="V9" s="125">
        <v>10</v>
      </c>
      <c r="W9" s="124" t="s">
        <v>245</v>
      </c>
      <c r="X9" s="125">
        <v>15</v>
      </c>
      <c r="Y9" s="124" t="s">
        <v>278</v>
      </c>
      <c r="Z9" s="125">
        <v>6</v>
      </c>
      <c r="AA9" s="124" t="s">
        <v>248</v>
      </c>
      <c r="AB9" s="125">
        <v>3</v>
      </c>
      <c r="AC9" s="124" t="s">
        <v>246</v>
      </c>
      <c r="AD9" s="125">
        <v>4</v>
      </c>
      <c r="AE9" s="124" t="s">
        <v>244</v>
      </c>
      <c r="AF9" s="125">
        <v>2</v>
      </c>
      <c r="AG9" s="7"/>
      <c r="AH9" s="8"/>
      <c r="AI9" s="9">
        <f t="shared" si="1"/>
        <v>135</v>
      </c>
      <c r="AJ9" s="9">
        <f t="shared" si="2"/>
        <v>63</v>
      </c>
    </row>
    <row r="10" spans="1:38" x14ac:dyDescent="0.3">
      <c r="A10">
        <f t="shared" si="0"/>
        <v>7</v>
      </c>
      <c r="B10" s="104" t="s">
        <v>10</v>
      </c>
      <c r="C10" s="119" t="s">
        <v>250</v>
      </c>
      <c r="D10" s="141">
        <v>5</v>
      </c>
      <c r="E10" s="119" t="s">
        <v>243</v>
      </c>
      <c r="F10" s="141">
        <v>6</v>
      </c>
      <c r="G10" s="119" t="s">
        <v>249</v>
      </c>
      <c r="H10" s="141">
        <v>15</v>
      </c>
      <c r="I10" s="119" t="s">
        <v>215</v>
      </c>
      <c r="J10" s="141">
        <v>14</v>
      </c>
      <c r="K10" s="119" t="s">
        <v>276</v>
      </c>
      <c r="L10" s="141">
        <v>16</v>
      </c>
      <c r="M10" s="119" t="s">
        <v>198</v>
      </c>
      <c r="N10" s="141">
        <v>11</v>
      </c>
      <c r="O10" s="119" t="s">
        <v>277</v>
      </c>
      <c r="P10" s="141">
        <v>13</v>
      </c>
      <c r="Q10" s="119" t="s">
        <v>251</v>
      </c>
      <c r="R10" s="141">
        <v>2</v>
      </c>
      <c r="S10" s="119" t="s">
        <v>217</v>
      </c>
      <c r="T10" s="141">
        <v>12</v>
      </c>
      <c r="U10" s="119" t="s">
        <v>262</v>
      </c>
      <c r="V10" s="141">
        <v>10</v>
      </c>
      <c r="W10" s="119" t="s">
        <v>245</v>
      </c>
      <c r="X10" s="141">
        <v>9</v>
      </c>
      <c r="Y10" s="119" t="s">
        <v>278</v>
      </c>
      <c r="Z10" s="141">
        <v>8</v>
      </c>
      <c r="AA10" s="119" t="s">
        <v>248</v>
      </c>
      <c r="AB10" s="141">
        <v>7</v>
      </c>
      <c r="AC10" s="119" t="s">
        <v>218</v>
      </c>
      <c r="AD10" s="141">
        <v>4</v>
      </c>
      <c r="AE10" s="119" t="s">
        <v>244</v>
      </c>
      <c r="AF10" s="141">
        <v>3</v>
      </c>
      <c r="AG10" s="4"/>
      <c r="AH10" s="35"/>
      <c r="AI10" s="6">
        <f t="shared" si="1"/>
        <v>135</v>
      </c>
      <c r="AJ10" s="6">
        <f t="shared" si="2"/>
        <v>66</v>
      </c>
    </row>
    <row r="11" spans="1:38" x14ac:dyDescent="0.3">
      <c r="A11">
        <f t="shared" si="0"/>
        <v>3</v>
      </c>
      <c r="B11" s="103" t="s">
        <v>14</v>
      </c>
      <c r="C11" s="124" t="s">
        <v>260</v>
      </c>
      <c r="D11" s="125">
        <v>7</v>
      </c>
      <c r="E11" s="124" t="s">
        <v>243</v>
      </c>
      <c r="F11" s="125">
        <v>9</v>
      </c>
      <c r="G11" s="124" t="s">
        <v>249</v>
      </c>
      <c r="H11" s="125">
        <v>13</v>
      </c>
      <c r="I11" s="124" t="s">
        <v>215</v>
      </c>
      <c r="J11" s="125">
        <v>2</v>
      </c>
      <c r="K11" s="124" t="s">
        <v>276</v>
      </c>
      <c r="L11" s="125">
        <v>14</v>
      </c>
      <c r="M11" s="124" t="s">
        <v>198</v>
      </c>
      <c r="N11" s="125">
        <v>10</v>
      </c>
      <c r="O11" s="124" t="s">
        <v>277</v>
      </c>
      <c r="P11" s="125">
        <v>16</v>
      </c>
      <c r="Q11" s="124" t="s">
        <v>261</v>
      </c>
      <c r="R11" s="125">
        <v>3</v>
      </c>
      <c r="S11" s="124" t="s">
        <v>217</v>
      </c>
      <c r="T11" s="125">
        <v>11</v>
      </c>
      <c r="U11" s="124" t="s">
        <v>262</v>
      </c>
      <c r="V11" s="125">
        <v>15</v>
      </c>
      <c r="W11" s="124" t="s">
        <v>245</v>
      </c>
      <c r="X11" s="125">
        <v>12</v>
      </c>
      <c r="Y11" s="124" t="s">
        <v>214</v>
      </c>
      <c r="Z11" s="125">
        <v>8</v>
      </c>
      <c r="AA11" s="124" t="s">
        <v>248</v>
      </c>
      <c r="AB11" s="125">
        <v>4</v>
      </c>
      <c r="AC11" s="124" t="s">
        <v>218</v>
      </c>
      <c r="AD11" s="125">
        <v>5</v>
      </c>
      <c r="AE11" s="124" t="s">
        <v>244</v>
      </c>
      <c r="AF11" s="125">
        <v>6</v>
      </c>
      <c r="AG11" s="7"/>
      <c r="AH11" s="8"/>
      <c r="AI11" s="9">
        <f t="shared" si="1"/>
        <v>135</v>
      </c>
      <c r="AJ11" s="9">
        <f t="shared" si="2"/>
        <v>73</v>
      </c>
      <c r="AK11" s="142">
        <v>5</v>
      </c>
    </row>
    <row r="12" spans="1:38" x14ac:dyDescent="0.3">
      <c r="A12">
        <f t="shared" si="0"/>
        <v>2</v>
      </c>
      <c r="B12" s="104" t="s">
        <v>12</v>
      </c>
      <c r="C12" s="119" t="s">
        <v>260</v>
      </c>
      <c r="D12" s="141">
        <v>5</v>
      </c>
      <c r="E12" s="119" t="s">
        <v>263</v>
      </c>
      <c r="F12" s="141">
        <v>2</v>
      </c>
      <c r="G12" s="119" t="s">
        <v>249</v>
      </c>
      <c r="H12" s="141">
        <v>12</v>
      </c>
      <c r="I12" s="119" t="s">
        <v>215</v>
      </c>
      <c r="J12" s="141">
        <v>4</v>
      </c>
      <c r="K12" s="119" t="s">
        <v>276</v>
      </c>
      <c r="L12" s="141">
        <v>16</v>
      </c>
      <c r="M12" s="119" t="s">
        <v>198</v>
      </c>
      <c r="N12" s="141">
        <v>6</v>
      </c>
      <c r="O12" s="119" t="s">
        <v>277</v>
      </c>
      <c r="P12" s="141">
        <v>15</v>
      </c>
      <c r="Q12" s="119" t="s">
        <v>261</v>
      </c>
      <c r="R12" s="141">
        <v>3</v>
      </c>
      <c r="S12" s="119" t="s">
        <v>217</v>
      </c>
      <c r="T12" s="141">
        <v>14</v>
      </c>
      <c r="U12" s="119" t="s">
        <v>262</v>
      </c>
      <c r="V12" s="141">
        <v>13</v>
      </c>
      <c r="W12" s="119" t="s">
        <v>245</v>
      </c>
      <c r="X12" s="141">
        <v>11</v>
      </c>
      <c r="Y12" s="119" t="s">
        <v>278</v>
      </c>
      <c r="Z12" s="141">
        <v>9</v>
      </c>
      <c r="AA12" s="119" t="s">
        <v>248</v>
      </c>
      <c r="AB12" s="141">
        <v>10</v>
      </c>
      <c r="AC12" s="119" t="s">
        <v>218</v>
      </c>
      <c r="AD12" s="141">
        <v>7</v>
      </c>
      <c r="AE12" s="119" t="s">
        <v>207</v>
      </c>
      <c r="AF12" s="141">
        <v>8</v>
      </c>
      <c r="AG12" s="4"/>
      <c r="AH12" s="35"/>
      <c r="AI12" s="6">
        <f t="shared" si="1"/>
        <v>135</v>
      </c>
      <c r="AJ12" s="6">
        <f t="shared" si="2"/>
        <v>79</v>
      </c>
    </row>
    <row r="13" spans="1:38" x14ac:dyDescent="0.3">
      <c r="A13">
        <f t="shared" si="0"/>
        <v>6</v>
      </c>
      <c r="B13" s="103" t="s">
        <v>8</v>
      </c>
      <c r="C13" s="124" t="s">
        <v>260</v>
      </c>
      <c r="D13" s="125">
        <v>9</v>
      </c>
      <c r="E13" s="124" t="s">
        <v>243</v>
      </c>
      <c r="F13" s="125">
        <v>10</v>
      </c>
      <c r="G13" s="124" t="s">
        <v>249</v>
      </c>
      <c r="H13" s="125">
        <v>13</v>
      </c>
      <c r="I13" s="124" t="s">
        <v>215</v>
      </c>
      <c r="J13" s="125">
        <v>3</v>
      </c>
      <c r="K13" s="124" t="s">
        <v>276</v>
      </c>
      <c r="L13" s="125">
        <v>12</v>
      </c>
      <c r="M13" s="124" t="s">
        <v>198</v>
      </c>
      <c r="N13" s="125">
        <v>14</v>
      </c>
      <c r="O13" s="124" t="s">
        <v>277</v>
      </c>
      <c r="P13" s="125">
        <v>16</v>
      </c>
      <c r="Q13" s="124" t="s">
        <v>261</v>
      </c>
      <c r="R13" s="125">
        <v>2</v>
      </c>
      <c r="S13" s="124" t="s">
        <v>217</v>
      </c>
      <c r="T13" s="125">
        <v>5</v>
      </c>
      <c r="U13" s="124" t="s">
        <v>262</v>
      </c>
      <c r="V13" s="125">
        <v>11</v>
      </c>
      <c r="W13" s="124" t="s">
        <v>245</v>
      </c>
      <c r="X13" s="125">
        <v>15</v>
      </c>
      <c r="Y13" s="124" t="s">
        <v>278</v>
      </c>
      <c r="Z13" s="125">
        <v>4</v>
      </c>
      <c r="AA13" s="124" t="s">
        <v>248</v>
      </c>
      <c r="AB13" s="125">
        <v>6</v>
      </c>
      <c r="AC13" s="124" t="s">
        <v>218</v>
      </c>
      <c r="AD13" s="125">
        <v>7</v>
      </c>
      <c r="AE13" s="124" t="s">
        <v>207</v>
      </c>
      <c r="AF13" s="125">
        <v>8</v>
      </c>
      <c r="AG13" s="7"/>
      <c r="AH13" s="8"/>
      <c r="AI13" s="94">
        <f t="shared" si="1"/>
        <v>135</v>
      </c>
      <c r="AJ13" s="9">
        <f t="shared" si="2"/>
        <v>68</v>
      </c>
    </row>
    <row r="14" spans="1:38" x14ac:dyDescent="0.3">
      <c r="A14">
        <f t="shared" si="0"/>
        <v>10</v>
      </c>
      <c r="B14" s="104" t="s">
        <v>6</v>
      </c>
      <c r="C14" s="119" t="s">
        <v>260</v>
      </c>
      <c r="D14" s="141">
        <v>14</v>
      </c>
      <c r="E14" s="119" t="s">
        <v>394</v>
      </c>
      <c r="F14" s="141">
        <v>6</v>
      </c>
      <c r="G14" s="119" t="s">
        <v>249</v>
      </c>
      <c r="H14" s="141">
        <v>11</v>
      </c>
      <c r="I14" s="119" t="s">
        <v>215</v>
      </c>
      <c r="J14" s="141">
        <v>8</v>
      </c>
      <c r="K14" s="119" t="s">
        <v>276</v>
      </c>
      <c r="L14" s="141">
        <v>7</v>
      </c>
      <c r="M14" s="119" t="s">
        <v>388</v>
      </c>
      <c r="N14" s="141">
        <v>13</v>
      </c>
      <c r="O14" s="119" t="s">
        <v>277</v>
      </c>
      <c r="P14" s="141">
        <v>15</v>
      </c>
      <c r="Q14" s="119" t="s">
        <v>261</v>
      </c>
      <c r="R14" s="141">
        <v>9</v>
      </c>
      <c r="S14" s="119" t="s">
        <v>217</v>
      </c>
      <c r="T14" s="141">
        <v>12</v>
      </c>
      <c r="U14" s="119" t="s">
        <v>359</v>
      </c>
      <c r="V14" s="141">
        <v>5</v>
      </c>
      <c r="W14" s="119" t="s">
        <v>245</v>
      </c>
      <c r="X14" s="141">
        <v>16</v>
      </c>
      <c r="Y14" s="119" t="s">
        <v>214</v>
      </c>
      <c r="Z14" s="141">
        <v>10</v>
      </c>
      <c r="AA14" s="119" t="s">
        <v>248</v>
      </c>
      <c r="AB14" s="141">
        <v>3</v>
      </c>
      <c r="AC14" s="119" t="s">
        <v>218</v>
      </c>
      <c r="AD14" s="141">
        <v>2</v>
      </c>
      <c r="AE14" s="119" t="s">
        <v>207</v>
      </c>
      <c r="AF14" s="141">
        <v>4</v>
      </c>
      <c r="AG14" s="4"/>
      <c r="AH14" s="35"/>
      <c r="AI14" s="6">
        <f t="shared" si="1"/>
        <v>135</v>
      </c>
      <c r="AJ14" s="6">
        <f t="shared" si="2"/>
        <v>64</v>
      </c>
    </row>
    <row r="15" spans="1:38" x14ac:dyDescent="0.3">
      <c r="A15">
        <f t="shared" si="0"/>
        <v>21</v>
      </c>
      <c r="B15" s="103" t="s">
        <v>4</v>
      </c>
      <c r="C15" s="124" t="s">
        <v>260</v>
      </c>
      <c r="D15" s="125">
        <v>12</v>
      </c>
      <c r="E15" s="124" t="s">
        <v>243</v>
      </c>
      <c r="F15" s="125">
        <v>9</v>
      </c>
      <c r="G15" s="124" t="s">
        <v>249</v>
      </c>
      <c r="H15" s="125">
        <v>8</v>
      </c>
      <c r="I15" s="124" t="s">
        <v>215</v>
      </c>
      <c r="J15" s="125">
        <v>14</v>
      </c>
      <c r="K15" s="124" t="s">
        <v>276</v>
      </c>
      <c r="L15" s="125">
        <v>6</v>
      </c>
      <c r="M15" s="124" t="s">
        <v>198</v>
      </c>
      <c r="N15" s="125">
        <v>15</v>
      </c>
      <c r="O15" s="124" t="s">
        <v>277</v>
      </c>
      <c r="P15" s="125">
        <v>16</v>
      </c>
      <c r="Q15" s="124" t="s">
        <v>261</v>
      </c>
      <c r="R15" s="125">
        <v>10</v>
      </c>
      <c r="S15" s="124" t="s">
        <v>217</v>
      </c>
      <c r="T15" s="125">
        <v>3</v>
      </c>
      <c r="U15" s="124" t="s">
        <v>262</v>
      </c>
      <c r="V15" s="125">
        <v>11</v>
      </c>
      <c r="W15" s="124" t="s">
        <v>245</v>
      </c>
      <c r="X15" s="125">
        <v>13</v>
      </c>
      <c r="Y15" s="124" t="s">
        <v>278</v>
      </c>
      <c r="Z15" s="125">
        <v>4</v>
      </c>
      <c r="AA15" s="124" t="s">
        <v>247</v>
      </c>
      <c r="AB15" s="125">
        <v>5</v>
      </c>
      <c r="AC15" s="124" t="s">
        <v>218</v>
      </c>
      <c r="AD15" s="125">
        <v>2</v>
      </c>
      <c r="AE15" s="124" t="s">
        <v>207</v>
      </c>
      <c r="AF15" s="125">
        <v>7</v>
      </c>
      <c r="AG15" s="7"/>
      <c r="AH15" s="8"/>
      <c r="AI15" s="9">
        <f t="shared" si="1"/>
        <v>135</v>
      </c>
      <c r="AJ15" s="9">
        <f t="shared" si="2"/>
        <v>58</v>
      </c>
    </row>
    <row r="16" spans="1:38" x14ac:dyDescent="0.3">
      <c r="A16">
        <f t="shared" si="0"/>
        <v>17</v>
      </c>
      <c r="B16" s="104" t="s">
        <v>7</v>
      </c>
      <c r="C16" s="119" t="s">
        <v>260</v>
      </c>
      <c r="D16" s="141">
        <v>12</v>
      </c>
      <c r="E16" s="119" t="s">
        <v>263</v>
      </c>
      <c r="F16" s="141">
        <v>8</v>
      </c>
      <c r="G16" s="119" t="s">
        <v>249</v>
      </c>
      <c r="H16" s="141">
        <v>11</v>
      </c>
      <c r="I16" s="119" t="s">
        <v>215</v>
      </c>
      <c r="J16" s="141">
        <v>9</v>
      </c>
      <c r="K16" s="119" t="s">
        <v>276</v>
      </c>
      <c r="L16" s="141">
        <v>13</v>
      </c>
      <c r="M16" s="119" t="s">
        <v>198</v>
      </c>
      <c r="N16" s="141">
        <v>10</v>
      </c>
      <c r="O16" s="119" t="s">
        <v>277</v>
      </c>
      <c r="P16" s="141">
        <v>16</v>
      </c>
      <c r="Q16" s="119" t="s">
        <v>251</v>
      </c>
      <c r="R16" s="141">
        <v>3</v>
      </c>
      <c r="S16" s="119" t="s">
        <v>217</v>
      </c>
      <c r="T16" s="141">
        <v>14</v>
      </c>
      <c r="U16" s="119" t="s">
        <v>262</v>
      </c>
      <c r="V16" s="141">
        <v>7</v>
      </c>
      <c r="W16" s="119" t="s">
        <v>245</v>
      </c>
      <c r="X16" s="141">
        <v>15</v>
      </c>
      <c r="Y16" s="119" t="s">
        <v>278</v>
      </c>
      <c r="Z16" s="141">
        <v>5</v>
      </c>
      <c r="AA16" s="119" t="s">
        <v>248</v>
      </c>
      <c r="AB16" s="141">
        <v>6</v>
      </c>
      <c r="AC16" s="119" t="s">
        <v>218</v>
      </c>
      <c r="AD16" s="141">
        <v>4</v>
      </c>
      <c r="AE16" s="119" t="s">
        <v>244</v>
      </c>
      <c r="AF16" s="141">
        <v>2</v>
      </c>
      <c r="AG16" s="4"/>
      <c r="AH16" s="35"/>
      <c r="AI16" s="6">
        <f t="shared" si="1"/>
        <v>135</v>
      </c>
      <c r="AJ16" s="6">
        <f t="shared" si="2"/>
        <v>61</v>
      </c>
    </row>
    <row r="17" spans="1:36" x14ac:dyDescent="0.3">
      <c r="A17">
        <f t="shared" si="0"/>
        <v>20</v>
      </c>
      <c r="B17" s="89" t="s">
        <v>40</v>
      </c>
      <c r="C17" s="27" t="s">
        <v>260</v>
      </c>
      <c r="D17" s="28">
        <v>7</v>
      </c>
      <c r="E17" s="27" t="s">
        <v>243</v>
      </c>
      <c r="F17" s="28">
        <v>5</v>
      </c>
      <c r="G17" s="27" t="s">
        <v>249</v>
      </c>
      <c r="H17" s="28">
        <v>8</v>
      </c>
      <c r="I17" s="27" t="s">
        <v>215</v>
      </c>
      <c r="J17" s="28">
        <v>11</v>
      </c>
      <c r="K17" s="27" t="s">
        <v>276</v>
      </c>
      <c r="L17" s="28">
        <v>12</v>
      </c>
      <c r="M17" s="27" t="s">
        <v>198</v>
      </c>
      <c r="N17" s="28">
        <v>13</v>
      </c>
      <c r="O17" s="27" t="s">
        <v>277</v>
      </c>
      <c r="P17" s="28">
        <v>14</v>
      </c>
      <c r="Q17" s="27" t="s">
        <v>261</v>
      </c>
      <c r="R17" s="28">
        <v>2</v>
      </c>
      <c r="S17" s="27" t="s">
        <v>217</v>
      </c>
      <c r="T17" s="28">
        <v>16</v>
      </c>
      <c r="U17" s="27" t="s">
        <v>262</v>
      </c>
      <c r="V17" s="28">
        <v>6</v>
      </c>
      <c r="W17" s="27" t="s">
        <v>245</v>
      </c>
      <c r="X17" s="28">
        <v>15</v>
      </c>
      <c r="Y17" s="27" t="s">
        <v>214</v>
      </c>
      <c r="Z17" s="28">
        <v>4</v>
      </c>
      <c r="AA17" s="27" t="s">
        <v>248</v>
      </c>
      <c r="AB17" s="28">
        <v>3</v>
      </c>
      <c r="AC17" s="27" t="s">
        <v>218</v>
      </c>
      <c r="AD17" s="28">
        <v>9</v>
      </c>
      <c r="AE17" s="27" t="s">
        <v>207</v>
      </c>
      <c r="AF17" s="28">
        <v>10</v>
      </c>
      <c r="AG17" s="27"/>
      <c r="AH17" s="28"/>
      <c r="AI17" s="25">
        <f t="shared" si="1"/>
        <v>135</v>
      </c>
      <c r="AJ17" s="26">
        <f t="shared" si="2"/>
        <v>59</v>
      </c>
    </row>
    <row r="18" spans="1:36" x14ac:dyDescent="0.3">
      <c r="A18">
        <f t="shared" si="0"/>
        <v>12</v>
      </c>
      <c r="B18" s="104" t="s">
        <v>3</v>
      </c>
      <c r="C18" s="119" t="s">
        <v>260</v>
      </c>
      <c r="D18" s="140">
        <v>5</v>
      </c>
      <c r="E18" s="119" t="s">
        <v>263</v>
      </c>
      <c r="F18" s="140">
        <v>4</v>
      </c>
      <c r="G18" s="119" t="s">
        <v>249</v>
      </c>
      <c r="H18" s="140">
        <v>13</v>
      </c>
      <c r="I18" s="119" t="s">
        <v>215</v>
      </c>
      <c r="J18" s="140">
        <v>11</v>
      </c>
      <c r="K18" s="119" t="s">
        <v>276</v>
      </c>
      <c r="L18" s="140">
        <v>14</v>
      </c>
      <c r="M18" s="119" t="s">
        <v>198</v>
      </c>
      <c r="N18" s="140">
        <v>8</v>
      </c>
      <c r="O18" s="119" t="s">
        <v>277</v>
      </c>
      <c r="P18" s="140">
        <v>16</v>
      </c>
      <c r="Q18" s="119" t="s">
        <v>251</v>
      </c>
      <c r="R18" s="140">
        <v>6</v>
      </c>
      <c r="S18" s="119" t="s">
        <v>217</v>
      </c>
      <c r="T18" s="140">
        <v>12</v>
      </c>
      <c r="U18" s="119" t="s">
        <v>262</v>
      </c>
      <c r="V18" s="140">
        <v>9</v>
      </c>
      <c r="W18" s="119" t="s">
        <v>245</v>
      </c>
      <c r="X18" s="140">
        <v>15</v>
      </c>
      <c r="Y18" s="119" t="s">
        <v>278</v>
      </c>
      <c r="Z18" s="140">
        <v>2</v>
      </c>
      <c r="AA18" s="119" t="s">
        <v>247</v>
      </c>
      <c r="AB18" s="140">
        <v>3</v>
      </c>
      <c r="AC18" s="119" t="s">
        <v>218</v>
      </c>
      <c r="AD18" s="140">
        <v>10</v>
      </c>
      <c r="AE18" s="119" t="s">
        <v>207</v>
      </c>
      <c r="AF18" s="140">
        <v>7</v>
      </c>
      <c r="AG18" s="4"/>
      <c r="AH18" s="35"/>
      <c r="AI18" s="40">
        <f t="shared" si="1"/>
        <v>135</v>
      </c>
      <c r="AJ18" s="41">
        <f t="shared" si="2"/>
        <v>63</v>
      </c>
    </row>
    <row r="19" spans="1:36" x14ac:dyDescent="0.3">
      <c r="A19">
        <f t="shared" si="0"/>
        <v>1</v>
      </c>
      <c r="B19" s="89" t="s">
        <v>60</v>
      </c>
      <c r="C19" s="27" t="s">
        <v>260</v>
      </c>
      <c r="D19" s="28">
        <v>9</v>
      </c>
      <c r="E19" s="27" t="s">
        <v>243</v>
      </c>
      <c r="F19" s="28">
        <v>8</v>
      </c>
      <c r="G19" s="27" t="s">
        <v>249</v>
      </c>
      <c r="H19" s="28">
        <v>14</v>
      </c>
      <c r="I19" s="27" t="s">
        <v>215</v>
      </c>
      <c r="J19" s="28">
        <v>2</v>
      </c>
      <c r="K19" s="27" t="s">
        <v>276</v>
      </c>
      <c r="L19" s="28">
        <v>16</v>
      </c>
      <c r="M19" s="27" t="s">
        <v>198</v>
      </c>
      <c r="N19" s="28">
        <v>3</v>
      </c>
      <c r="O19" s="27" t="s">
        <v>277</v>
      </c>
      <c r="P19" s="28">
        <v>13</v>
      </c>
      <c r="Q19" s="27" t="s">
        <v>261</v>
      </c>
      <c r="R19" s="28">
        <v>5</v>
      </c>
      <c r="S19" s="27" t="s">
        <v>217</v>
      </c>
      <c r="T19" s="28">
        <v>12</v>
      </c>
      <c r="U19" s="27" t="s">
        <v>262</v>
      </c>
      <c r="V19" s="28">
        <v>11</v>
      </c>
      <c r="W19" s="27" t="s">
        <v>245</v>
      </c>
      <c r="X19" s="28">
        <v>15</v>
      </c>
      <c r="Y19" s="27" t="s">
        <v>278</v>
      </c>
      <c r="Z19" s="28">
        <v>4</v>
      </c>
      <c r="AA19" s="27" t="s">
        <v>248</v>
      </c>
      <c r="AB19" s="28">
        <v>6</v>
      </c>
      <c r="AC19" s="27" t="s">
        <v>246</v>
      </c>
      <c r="AD19" s="28">
        <v>7</v>
      </c>
      <c r="AE19" s="27" t="s">
        <v>207</v>
      </c>
      <c r="AF19" s="28">
        <v>10</v>
      </c>
      <c r="AG19" s="27"/>
      <c r="AH19" s="28"/>
      <c r="AI19" s="18">
        <f t="shared" si="1"/>
        <v>135</v>
      </c>
      <c r="AJ19" s="9">
        <f t="shared" si="2"/>
        <v>82</v>
      </c>
    </row>
    <row r="20" spans="1:36" x14ac:dyDescent="0.3">
      <c r="A20">
        <f t="shared" si="0"/>
        <v>5</v>
      </c>
      <c r="B20" s="104" t="s">
        <v>61</v>
      </c>
      <c r="C20" s="119" t="s">
        <v>260</v>
      </c>
      <c r="D20" s="141">
        <v>13</v>
      </c>
      <c r="E20" s="119" t="s">
        <v>243</v>
      </c>
      <c r="F20" s="141">
        <v>2</v>
      </c>
      <c r="G20" s="119" t="s">
        <v>249</v>
      </c>
      <c r="H20" s="141">
        <v>15</v>
      </c>
      <c r="I20" s="119" t="s">
        <v>215</v>
      </c>
      <c r="J20" s="141">
        <v>11</v>
      </c>
      <c r="K20" s="119" t="s">
        <v>276</v>
      </c>
      <c r="L20" s="141">
        <v>14</v>
      </c>
      <c r="M20" s="119" t="s">
        <v>198</v>
      </c>
      <c r="N20" s="141">
        <v>3</v>
      </c>
      <c r="O20" s="119" t="s">
        <v>277</v>
      </c>
      <c r="P20" s="141">
        <v>16</v>
      </c>
      <c r="Q20" s="119" t="s">
        <v>261</v>
      </c>
      <c r="R20" s="141">
        <v>7</v>
      </c>
      <c r="S20" s="119" t="s">
        <v>217</v>
      </c>
      <c r="T20" s="141">
        <v>10</v>
      </c>
      <c r="U20" s="119" t="s">
        <v>262</v>
      </c>
      <c r="V20" s="141">
        <v>8</v>
      </c>
      <c r="W20" s="119" t="s">
        <v>245</v>
      </c>
      <c r="X20" s="141">
        <v>12</v>
      </c>
      <c r="Y20" s="119" t="s">
        <v>278</v>
      </c>
      <c r="Z20" s="141">
        <v>5</v>
      </c>
      <c r="AA20" s="119" t="s">
        <v>248</v>
      </c>
      <c r="AB20" s="141">
        <v>6</v>
      </c>
      <c r="AC20" s="119" t="s">
        <v>218</v>
      </c>
      <c r="AD20" s="141">
        <v>9</v>
      </c>
      <c r="AE20" s="119" t="s">
        <v>207</v>
      </c>
      <c r="AF20" s="141">
        <v>4</v>
      </c>
      <c r="AG20" s="4"/>
      <c r="AH20" s="55"/>
      <c r="AI20" s="40">
        <f t="shared" si="1"/>
        <v>135</v>
      </c>
      <c r="AJ20" s="53">
        <f t="shared" si="2"/>
        <v>70</v>
      </c>
    </row>
    <row r="21" spans="1:36" x14ac:dyDescent="0.3">
      <c r="A21">
        <f t="shared" si="0"/>
        <v>10</v>
      </c>
      <c r="B21" s="103" t="s">
        <v>340</v>
      </c>
      <c r="C21" s="124" t="s">
        <v>260</v>
      </c>
      <c r="D21" s="125">
        <v>13</v>
      </c>
      <c r="E21" s="124" t="s">
        <v>243</v>
      </c>
      <c r="F21" s="125">
        <v>7</v>
      </c>
      <c r="G21" s="124" t="s">
        <v>249</v>
      </c>
      <c r="H21" s="125">
        <v>15</v>
      </c>
      <c r="I21" s="124" t="s">
        <v>215</v>
      </c>
      <c r="J21" s="125">
        <v>12</v>
      </c>
      <c r="K21" s="124" t="s">
        <v>276</v>
      </c>
      <c r="L21" s="125">
        <v>16</v>
      </c>
      <c r="M21" s="124" t="s">
        <v>198</v>
      </c>
      <c r="N21" s="125">
        <v>6</v>
      </c>
      <c r="O21" s="124" t="s">
        <v>277</v>
      </c>
      <c r="P21" s="125">
        <v>11</v>
      </c>
      <c r="Q21" s="124" t="s">
        <v>251</v>
      </c>
      <c r="R21" s="125">
        <v>2</v>
      </c>
      <c r="S21" s="124" t="s">
        <v>217</v>
      </c>
      <c r="T21" s="125">
        <v>14</v>
      </c>
      <c r="U21" s="124" t="s">
        <v>262</v>
      </c>
      <c r="V21" s="125">
        <v>10</v>
      </c>
      <c r="W21" s="124" t="s">
        <v>245</v>
      </c>
      <c r="X21" s="125">
        <v>9</v>
      </c>
      <c r="Y21" s="124" t="s">
        <v>278</v>
      </c>
      <c r="Z21" s="125">
        <v>8</v>
      </c>
      <c r="AA21" s="124" t="s">
        <v>248</v>
      </c>
      <c r="AB21" s="125">
        <v>3</v>
      </c>
      <c r="AC21" s="124" t="s">
        <v>246</v>
      </c>
      <c r="AD21" s="125">
        <v>5</v>
      </c>
      <c r="AE21" s="124" t="s">
        <v>207</v>
      </c>
      <c r="AF21" s="125">
        <v>4</v>
      </c>
      <c r="AG21" s="124"/>
      <c r="AH21" s="125"/>
      <c r="AI21" s="9">
        <f t="shared" si="1"/>
        <v>135</v>
      </c>
      <c r="AJ21" s="9">
        <f t="shared" si="2"/>
        <v>64</v>
      </c>
    </row>
    <row r="22" spans="1:36" x14ac:dyDescent="0.3">
      <c r="A22">
        <f t="shared" si="0"/>
        <v>18</v>
      </c>
      <c r="B22" s="104" t="s">
        <v>339</v>
      </c>
      <c r="C22" s="119" t="s">
        <v>260</v>
      </c>
      <c r="D22" s="141">
        <v>6</v>
      </c>
      <c r="E22" s="119" t="s">
        <v>243</v>
      </c>
      <c r="F22" s="141">
        <v>7</v>
      </c>
      <c r="G22" s="119" t="s">
        <v>249</v>
      </c>
      <c r="H22" s="141">
        <v>14</v>
      </c>
      <c r="I22" s="119" t="s">
        <v>215</v>
      </c>
      <c r="J22" s="141">
        <v>12</v>
      </c>
      <c r="K22" s="119" t="s">
        <v>276</v>
      </c>
      <c r="L22" s="141">
        <v>13</v>
      </c>
      <c r="M22" s="119" t="s">
        <v>198</v>
      </c>
      <c r="N22" s="141">
        <v>10</v>
      </c>
      <c r="O22" s="119" t="s">
        <v>277</v>
      </c>
      <c r="P22" s="141">
        <v>16</v>
      </c>
      <c r="Q22" s="119" t="s">
        <v>261</v>
      </c>
      <c r="R22" s="141">
        <v>3</v>
      </c>
      <c r="S22" s="119" t="s">
        <v>217</v>
      </c>
      <c r="T22" s="141">
        <v>11</v>
      </c>
      <c r="U22" s="119" t="s">
        <v>262</v>
      </c>
      <c r="V22" s="141">
        <v>9</v>
      </c>
      <c r="W22" s="119" t="s">
        <v>245</v>
      </c>
      <c r="X22" s="141">
        <v>15</v>
      </c>
      <c r="Y22" s="119" t="s">
        <v>278</v>
      </c>
      <c r="Z22" s="141">
        <v>2</v>
      </c>
      <c r="AA22" s="119" t="s">
        <v>247</v>
      </c>
      <c r="AB22" s="141">
        <v>4</v>
      </c>
      <c r="AC22" s="119" t="s">
        <v>218</v>
      </c>
      <c r="AD22" s="141">
        <v>8</v>
      </c>
      <c r="AE22" s="119" t="s">
        <v>207</v>
      </c>
      <c r="AF22" s="141">
        <v>5</v>
      </c>
      <c r="AG22" s="119"/>
      <c r="AH22" s="134"/>
      <c r="AI22" s="6">
        <f t="shared" si="1"/>
        <v>135</v>
      </c>
      <c r="AJ22" s="6">
        <f t="shared" si="2"/>
        <v>60</v>
      </c>
    </row>
    <row r="23" spans="1:36" x14ac:dyDescent="0.3">
      <c r="A23">
        <f t="shared" si="0"/>
        <v>12</v>
      </c>
      <c r="B23" s="89" t="s">
        <v>347</v>
      </c>
      <c r="C23" s="124" t="s">
        <v>260</v>
      </c>
      <c r="D23" s="125">
        <v>10</v>
      </c>
      <c r="E23" s="124" t="s">
        <v>243</v>
      </c>
      <c r="F23" s="125">
        <v>8</v>
      </c>
      <c r="G23" s="124" t="s">
        <v>249</v>
      </c>
      <c r="H23" s="125">
        <v>14</v>
      </c>
      <c r="I23" s="124" t="s">
        <v>215</v>
      </c>
      <c r="J23" s="125">
        <v>13</v>
      </c>
      <c r="K23" s="124" t="s">
        <v>211</v>
      </c>
      <c r="L23" s="125">
        <v>2</v>
      </c>
      <c r="M23" s="124" t="s">
        <v>198</v>
      </c>
      <c r="N23" s="125">
        <v>9</v>
      </c>
      <c r="O23" s="124" t="s">
        <v>277</v>
      </c>
      <c r="P23" s="125">
        <v>16</v>
      </c>
      <c r="Q23" s="124" t="s">
        <v>261</v>
      </c>
      <c r="R23" s="125">
        <v>6</v>
      </c>
      <c r="S23" s="124" t="s">
        <v>217</v>
      </c>
      <c r="T23" s="125">
        <v>12</v>
      </c>
      <c r="U23" s="124" t="s">
        <v>262</v>
      </c>
      <c r="V23" s="125">
        <v>11</v>
      </c>
      <c r="W23" s="124" t="s">
        <v>245</v>
      </c>
      <c r="X23" s="125">
        <v>15</v>
      </c>
      <c r="Y23" s="124" t="s">
        <v>278</v>
      </c>
      <c r="Z23" s="125">
        <v>3</v>
      </c>
      <c r="AA23" s="124" t="s">
        <v>248</v>
      </c>
      <c r="AB23" s="125">
        <v>5</v>
      </c>
      <c r="AC23" s="124" t="s">
        <v>246</v>
      </c>
      <c r="AD23" s="125">
        <v>4</v>
      </c>
      <c r="AE23" s="124" t="s">
        <v>207</v>
      </c>
      <c r="AF23" s="125">
        <v>7</v>
      </c>
      <c r="AG23" s="124"/>
      <c r="AH23" s="125"/>
      <c r="AI23" s="9">
        <f t="shared" si="1"/>
        <v>135</v>
      </c>
      <c r="AJ23" s="9">
        <f t="shared" si="2"/>
        <v>63</v>
      </c>
    </row>
    <row r="24" spans="1:36" x14ac:dyDescent="0.3">
      <c r="A24">
        <f t="shared" si="0"/>
        <v>9</v>
      </c>
      <c r="B24" s="104" t="s">
        <v>345</v>
      </c>
      <c r="C24" s="119" t="s">
        <v>260</v>
      </c>
      <c r="D24" s="141">
        <v>9</v>
      </c>
      <c r="E24" s="119" t="s">
        <v>243</v>
      </c>
      <c r="F24" s="141">
        <v>6</v>
      </c>
      <c r="G24" s="119" t="s">
        <v>249</v>
      </c>
      <c r="H24" s="141">
        <v>14</v>
      </c>
      <c r="I24" s="119" t="s">
        <v>215</v>
      </c>
      <c r="J24" s="141">
        <v>12</v>
      </c>
      <c r="K24" s="119" t="s">
        <v>276</v>
      </c>
      <c r="L24" s="141">
        <v>11</v>
      </c>
      <c r="M24" s="119" t="s">
        <v>198</v>
      </c>
      <c r="N24" s="141">
        <v>8</v>
      </c>
      <c r="O24" s="119" t="s">
        <v>277</v>
      </c>
      <c r="P24" s="141">
        <v>16</v>
      </c>
      <c r="Q24" s="119" t="s">
        <v>261</v>
      </c>
      <c r="R24" s="141">
        <v>4</v>
      </c>
      <c r="S24" s="119" t="s">
        <v>217</v>
      </c>
      <c r="T24" s="141">
        <v>13</v>
      </c>
      <c r="U24" s="119" t="s">
        <v>262</v>
      </c>
      <c r="V24" s="141">
        <v>10</v>
      </c>
      <c r="W24" s="119" t="s">
        <v>245</v>
      </c>
      <c r="X24" s="141">
        <v>15</v>
      </c>
      <c r="Y24" s="119" t="s">
        <v>214</v>
      </c>
      <c r="Z24" s="141">
        <v>3</v>
      </c>
      <c r="AA24" s="119" t="s">
        <v>247</v>
      </c>
      <c r="AB24" s="141">
        <v>5</v>
      </c>
      <c r="AC24" s="119" t="s">
        <v>218</v>
      </c>
      <c r="AD24" s="141">
        <v>2</v>
      </c>
      <c r="AE24" s="119" t="s">
        <v>207</v>
      </c>
      <c r="AF24" s="141">
        <v>7</v>
      </c>
      <c r="AG24" s="119"/>
      <c r="AH24" s="134"/>
      <c r="AI24" s="6">
        <f t="shared" si="1"/>
        <v>135</v>
      </c>
      <c r="AJ24" s="6">
        <f t="shared" si="2"/>
        <v>65</v>
      </c>
    </row>
    <row r="25" spans="1:36" ht="14.95" thickBot="1" x14ac:dyDescent="0.35">
      <c r="A25">
        <f t="shared" si="0"/>
        <v>16</v>
      </c>
      <c r="B25" s="118" t="s">
        <v>346</v>
      </c>
      <c r="C25" s="124" t="s">
        <v>260</v>
      </c>
      <c r="D25" s="125">
        <v>11</v>
      </c>
      <c r="E25" s="124" t="s">
        <v>243</v>
      </c>
      <c r="F25" s="125">
        <v>7</v>
      </c>
      <c r="G25" s="124" t="s">
        <v>249</v>
      </c>
      <c r="H25" s="125">
        <v>16</v>
      </c>
      <c r="I25" s="124" t="s">
        <v>215</v>
      </c>
      <c r="J25" s="125">
        <v>13</v>
      </c>
      <c r="K25" s="124" t="s">
        <v>276</v>
      </c>
      <c r="L25" s="125">
        <v>12</v>
      </c>
      <c r="M25" s="124" t="s">
        <v>198</v>
      </c>
      <c r="N25" s="125">
        <v>8</v>
      </c>
      <c r="O25" s="124" t="s">
        <v>277</v>
      </c>
      <c r="P25" s="125">
        <v>15</v>
      </c>
      <c r="Q25" s="124" t="s">
        <v>261</v>
      </c>
      <c r="R25" s="125">
        <v>3</v>
      </c>
      <c r="S25" s="124" t="s">
        <v>217</v>
      </c>
      <c r="T25" s="125">
        <v>9</v>
      </c>
      <c r="U25" s="124" t="s">
        <v>262</v>
      </c>
      <c r="V25" s="125">
        <v>10</v>
      </c>
      <c r="W25" s="124" t="s">
        <v>245</v>
      </c>
      <c r="X25" s="125">
        <v>14</v>
      </c>
      <c r="Y25" s="124" t="s">
        <v>278</v>
      </c>
      <c r="Z25" s="125">
        <v>5</v>
      </c>
      <c r="AA25" s="124" t="s">
        <v>248</v>
      </c>
      <c r="AB25" s="125">
        <v>4</v>
      </c>
      <c r="AC25" s="124" t="s">
        <v>218</v>
      </c>
      <c r="AD25" s="125">
        <v>6</v>
      </c>
      <c r="AE25" s="124" t="s">
        <v>207</v>
      </c>
      <c r="AF25" s="125">
        <v>2</v>
      </c>
      <c r="AG25" s="124"/>
      <c r="AH25" s="125"/>
      <c r="AI25" s="59">
        <f t="shared" si="1"/>
        <v>135</v>
      </c>
      <c r="AJ25" s="60">
        <f t="shared" si="2"/>
        <v>62</v>
      </c>
    </row>
    <row r="26" spans="1:36" ht="14.95" thickBot="1" x14ac:dyDescent="0.35">
      <c r="B26" s="29" t="s">
        <v>15</v>
      </c>
      <c r="C26" s="196" t="s">
        <v>209</v>
      </c>
      <c r="D26" s="196"/>
      <c r="E26" s="196" t="s">
        <v>210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PHI@GB</v>
      </c>
      <c r="D32" s="193"/>
      <c r="E32" s="193" t="str">
        <f t="shared" ref="E32" si="3">E3</f>
        <v>TEN@ATL</v>
      </c>
      <c r="F32" s="193"/>
      <c r="G32" s="193" t="str">
        <f t="shared" ref="G32" si="4">G3</f>
        <v>NE@BUF</v>
      </c>
      <c r="H32" s="193"/>
      <c r="I32" s="193" t="str">
        <f t="shared" ref="I32" si="5">I3</f>
        <v>OAK@IND</v>
      </c>
      <c r="J32" s="193"/>
      <c r="K32" s="193" t="str">
        <f t="shared" ref="K32" si="6">K3</f>
        <v>KC@DET</v>
      </c>
      <c r="L32" s="193"/>
      <c r="M32" s="193" t="str">
        <f t="shared" ref="M32" si="7">M3</f>
        <v>CAR@HOU</v>
      </c>
      <c r="N32" s="193"/>
      <c r="O32" s="193" t="str">
        <f t="shared" ref="O32" si="8">O3</f>
        <v>LAC@MIA</v>
      </c>
      <c r="P32" s="193"/>
      <c r="Q32" s="193" t="str">
        <f t="shared" ref="Q32" si="9">Q3</f>
        <v>WAS@NYG</v>
      </c>
      <c r="R32" s="193"/>
      <c r="S32" s="193" t="str">
        <f t="shared" ref="S32" si="10">S3</f>
        <v>CLE@BAL</v>
      </c>
      <c r="T32" s="193"/>
      <c r="U32" s="193" t="str">
        <f t="shared" ref="U32" si="11">U3</f>
        <v>SEA@ARI</v>
      </c>
      <c r="V32" s="193"/>
      <c r="W32" s="193" t="str">
        <f t="shared" ref="W32" si="12">W3</f>
        <v>TB@LAR</v>
      </c>
      <c r="X32" s="193"/>
      <c r="Y32" s="193" t="str">
        <f t="shared" ref="Y32" si="13">Y3</f>
        <v>MIN@CHI</v>
      </c>
      <c r="Z32" s="193"/>
      <c r="AA32" s="193" t="str">
        <f t="shared" ref="AA32" si="14">AA3</f>
        <v>JAX@DEN</v>
      </c>
      <c r="AB32" s="193"/>
      <c r="AC32" s="193" t="str">
        <f t="shared" ref="AC32" si="15">AC3</f>
        <v>DAL@NO</v>
      </c>
      <c r="AD32" s="193"/>
      <c r="AE32" s="193" t="str">
        <f t="shared" ref="AE32" si="16">AE3</f>
        <v>CIN@PIT</v>
      </c>
      <c r="AF32" s="193"/>
      <c r="AG32" s="193" t="str">
        <f t="shared" ref="AG32" si="17">AG3</f>
        <v>PIT@TB</v>
      </c>
      <c r="AH32" s="194"/>
      <c r="AI32" s="20"/>
    </row>
    <row r="33" spans="2:36" x14ac:dyDescent="0.3">
      <c r="B33" s="135" t="str">
        <f>B4</f>
        <v>Tyson</v>
      </c>
      <c r="C33" s="195" t="str">
        <f>IF(C4="phi",D4,"-")</f>
        <v>-</v>
      </c>
      <c r="D33" s="195"/>
      <c r="E33" s="190" t="str">
        <f>IF(E4="ten",F4,"-")</f>
        <v>-</v>
      </c>
      <c r="F33" s="192"/>
      <c r="G33" s="190" t="str">
        <f>IF(G4="ne",H4,"-")</f>
        <v>-</v>
      </c>
      <c r="H33" s="192"/>
      <c r="I33" s="190" t="str">
        <f>IF(I4="oak",J4,"-")</f>
        <v>-</v>
      </c>
      <c r="J33" s="192"/>
      <c r="K33" s="190">
        <f>IF(K4="kc",L4,"-")</f>
        <v>6</v>
      </c>
      <c r="L33" s="192"/>
      <c r="M33" s="190" t="str">
        <f>IF(M4="car",N4,"-")</f>
        <v>-</v>
      </c>
      <c r="N33" s="192"/>
      <c r="O33" s="190">
        <f>IF(O4="lac",P4,"-")</f>
        <v>11</v>
      </c>
      <c r="P33" s="192"/>
      <c r="Q33" s="190">
        <f>IF(Q4="nyg",R4,"-")</f>
        <v>5</v>
      </c>
      <c r="R33" s="192"/>
      <c r="S33" s="190" t="str">
        <f>IF(S4="cle",T4,"-")</f>
        <v>-</v>
      </c>
      <c r="T33" s="192"/>
      <c r="U33" s="190">
        <f>IF(U4="sea",V4,"-")</f>
        <v>8</v>
      </c>
      <c r="V33" s="192"/>
      <c r="W33" s="190" t="str">
        <f>IF(W4="tb",X4,"-")</f>
        <v>-</v>
      </c>
      <c r="X33" s="192"/>
      <c r="Y33" s="190">
        <f>IF(Y4="chi",Z4,"-")</f>
        <v>7</v>
      </c>
      <c r="Z33" s="192"/>
      <c r="AA33" s="190" t="str">
        <f>IF(AA4="jax",AB4,"-")</f>
        <v>-</v>
      </c>
      <c r="AB33" s="192"/>
      <c r="AC33" s="190" t="str">
        <f>IF(AC4="no",AD4,"-")</f>
        <v>-</v>
      </c>
      <c r="AD33" s="192"/>
      <c r="AE33" s="190">
        <f>IF(AE4="PIT",AF4,"-")</f>
        <v>15</v>
      </c>
      <c r="AF33" s="192"/>
      <c r="AG33" s="195">
        <f t="shared" ref="AG33" si="18">IF(AG4="",AH4,"-")</f>
        <v>0</v>
      </c>
      <c r="AH33" s="216"/>
      <c r="AJ33" s="21">
        <f t="shared" ref="AJ33:AJ54" si="19">COUNTIF(C33:AH33,"&gt;=1")</f>
        <v>6</v>
      </c>
    </row>
    <row r="34" spans="2:36" x14ac:dyDescent="0.3">
      <c r="B34" s="12" t="str">
        <f t="shared" ref="B34:B54" si="20">B5</f>
        <v>Ben</v>
      </c>
      <c r="C34" s="186" t="str">
        <f t="shared" ref="C34:C54" si="21">IF(C5="phi",D5,"-")</f>
        <v>-</v>
      </c>
      <c r="D34" s="187"/>
      <c r="E34" s="186" t="str">
        <f t="shared" ref="E34:E54" si="22">IF(E5="ten",F5,"-")</f>
        <v>-</v>
      </c>
      <c r="F34" s="187"/>
      <c r="G34" s="186">
        <f t="shared" ref="G34:G54" si="23">IF(G5="ne",H5,"-")</f>
        <v>14</v>
      </c>
      <c r="H34" s="187"/>
      <c r="I34" s="186">
        <f t="shared" ref="I34:I54" si="24">IF(I5="oak",J5,"-")</f>
        <v>2</v>
      </c>
      <c r="J34" s="187"/>
      <c r="K34" s="186">
        <f t="shared" ref="K34:K54" si="25">IF(K5="kc",L5,"-")</f>
        <v>7</v>
      </c>
      <c r="L34" s="187"/>
      <c r="M34" s="186" t="str">
        <f t="shared" ref="M34:M54" si="26">IF(M5="car",N5,"-")</f>
        <v>-</v>
      </c>
      <c r="N34" s="187"/>
      <c r="O34" s="186">
        <f t="shared" ref="O34:O54" si="27">IF(O5="lac",P5,"-")</f>
        <v>12</v>
      </c>
      <c r="P34" s="187"/>
      <c r="Q34" s="186">
        <f t="shared" ref="Q34:Q54" si="28">IF(Q5="nyg",R5,"-")</f>
        <v>5</v>
      </c>
      <c r="R34" s="187"/>
      <c r="S34" s="186" t="str">
        <f t="shared" ref="S34:S54" si="29">IF(S5="cle",T5,"-")</f>
        <v>-</v>
      </c>
      <c r="T34" s="187"/>
      <c r="U34" s="186">
        <f t="shared" ref="U34:U54" si="30">IF(U5="sea",V5,"-")</f>
        <v>13</v>
      </c>
      <c r="V34" s="187"/>
      <c r="W34" s="186" t="str">
        <f t="shared" ref="W34:W54" si="31">IF(W5="tb",X5,"-")</f>
        <v>-</v>
      </c>
      <c r="X34" s="187"/>
      <c r="Y34" s="186" t="str">
        <f t="shared" ref="Y34:Y54" si="32">IF(Y5="chi",Z5,"-")</f>
        <v>-</v>
      </c>
      <c r="Z34" s="187"/>
      <c r="AA34" s="186">
        <f t="shared" ref="AA34:AA54" si="33">IF(AA5="jax",AB5,"-")</f>
        <v>6</v>
      </c>
      <c r="AB34" s="187"/>
      <c r="AC34" s="186" t="str">
        <f t="shared" ref="AC34:AC54" si="34">IF(AC5="no",AD5,"-")</f>
        <v>-</v>
      </c>
      <c r="AD34" s="187"/>
      <c r="AE34" s="186">
        <f t="shared" ref="AE34:AE54" si="35">IF(AE5="PIT",AF5,"-")</f>
        <v>4</v>
      </c>
      <c r="AF34" s="187"/>
      <c r="AG34" s="214">
        <f t="shared" ref="AG34:AG48" si="36">IF(AG5="",AH5,"-")</f>
        <v>0</v>
      </c>
      <c r="AH34" s="215"/>
      <c r="AJ34" s="21">
        <f t="shared" si="19"/>
        <v>8</v>
      </c>
    </row>
    <row r="35" spans="2:36" x14ac:dyDescent="0.3">
      <c r="B35" s="11" t="str">
        <f t="shared" si="20"/>
        <v>Trevor</v>
      </c>
      <c r="C35" s="183" t="str">
        <f t="shared" si="21"/>
        <v>-</v>
      </c>
      <c r="D35" s="184"/>
      <c r="E35" s="183" t="str">
        <f t="shared" si="22"/>
        <v>-</v>
      </c>
      <c r="F35" s="184"/>
      <c r="G35" s="183">
        <f t="shared" si="23"/>
        <v>9</v>
      </c>
      <c r="H35" s="184"/>
      <c r="I35" s="183" t="str">
        <f t="shared" si="24"/>
        <v>-</v>
      </c>
      <c r="J35" s="184"/>
      <c r="K35" s="183">
        <f t="shared" si="25"/>
        <v>13</v>
      </c>
      <c r="L35" s="184"/>
      <c r="M35" s="183" t="str">
        <f t="shared" si="26"/>
        <v>-</v>
      </c>
      <c r="N35" s="184"/>
      <c r="O35" s="183">
        <f t="shared" si="27"/>
        <v>15</v>
      </c>
      <c r="P35" s="184"/>
      <c r="Q35" s="183">
        <f t="shared" si="28"/>
        <v>8</v>
      </c>
      <c r="R35" s="184"/>
      <c r="S35" s="183" t="str">
        <f t="shared" si="29"/>
        <v>-</v>
      </c>
      <c r="T35" s="184"/>
      <c r="U35" s="183" t="str">
        <f t="shared" si="30"/>
        <v>-</v>
      </c>
      <c r="V35" s="184"/>
      <c r="W35" s="183" t="str">
        <f t="shared" si="31"/>
        <v>-</v>
      </c>
      <c r="X35" s="184"/>
      <c r="Y35" s="183" t="str">
        <f t="shared" si="32"/>
        <v>-</v>
      </c>
      <c r="Z35" s="184"/>
      <c r="AA35" s="183">
        <f t="shared" si="33"/>
        <v>4</v>
      </c>
      <c r="AB35" s="184"/>
      <c r="AC35" s="183">
        <f t="shared" si="34"/>
        <v>5</v>
      </c>
      <c r="AD35" s="184"/>
      <c r="AE35" s="183">
        <f t="shared" si="35"/>
        <v>6</v>
      </c>
      <c r="AF35" s="184"/>
      <c r="AG35" s="212">
        <f t="shared" si="36"/>
        <v>0</v>
      </c>
      <c r="AH35" s="213"/>
      <c r="AJ35" s="21">
        <f t="shared" si="19"/>
        <v>7</v>
      </c>
    </row>
    <row r="36" spans="2:36" x14ac:dyDescent="0.3">
      <c r="B36" s="12" t="str">
        <f t="shared" si="20"/>
        <v>Alex</v>
      </c>
      <c r="C36" s="186" t="str">
        <f t="shared" si="21"/>
        <v>-</v>
      </c>
      <c r="D36" s="187"/>
      <c r="E36" s="186">
        <f t="shared" si="22"/>
        <v>6</v>
      </c>
      <c r="F36" s="187"/>
      <c r="G36" s="186">
        <f t="shared" si="23"/>
        <v>14</v>
      </c>
      <c r="H36" s="187"/>
      <c r="I36" s="186" t="str">
        <f t="shared" si="24"/>
        <v>-</v>
      </c>
      <c r="J36" s="187"/>
      <c r="K36" s="186">
        <f t="shared" si="25"/>
        <v>11</v>
      </c>
      <c r="L36" s="187"/>
      <c r="M36" s="186" t="str">
        <f t="shared" si="26"/>
        <v>-</v>
      </c>
      <c r="N36" s="187"/>
      <c r="O36" s="186">
        <f t="shared" si="27"/>
        <v>16</v>
      </c>
      <c r="P36" s="187"/>
      <c r="Q36" s="186">
        <f t="shared" si="28"/>
        <v>2</v>
      </c>
      <c r="R36" s="187"/>
      <c r="S36" s="186" t="str">
        <f t="shared" si="29"/>
        <v>-</v>
      </c>
      <c r="T36" s="187"/>
      <c r="U36" s="186">
        <f t="shared" si="30"/>
        <v>4</v>
      </c>
      <c r="V36" s="187"/>
      <c r="W36" s="186" t="str">
        <f t="shared" si="31"/>
        <v>-</v>
      </c>
      <c r="X36" s="187"/>
      <c r="Y36" s="186">
        <f t="shared" si="32"/>
        <v>3</v>
      </c>
      <c r="Z36" s="187"/>
      <c r="AA36" s="186">
        <f t="shared" si="33"/>
        <v>10</v>
      </c>
      <c r="AB36" s="187"/>
      <c r="AC36" s="186" t="str">
        <f t="shared" si="34"/>
        <v>-</v>
      </c>
      <c r="AD36" s="187"/>
      <c r="AE36" s="186">
        <f t="shared" si="35"/>
        <v>7</v>
      </c>
      <c r="AF36" s="187"/>
      <c r="AG36" s="214">
        <f t="shared" si="36"/>
        <v>0</v>
      </c>
      <c r="AH36" s="215"/>
      <c r="AJ36" s="21">
        <f t="shared" si="19"/>
        <v>9</v>
      </c>
    </row>
    <row r="37" spans="2:36" x14ac:dyDescent="0.3">
      <c r="B37" s="11" t="str">
        <f t="shared" si="20"/>
        <v>Katelyn</v>
      </c>
      <c r="C37" s="183" t="str">
        <f t="shared" si="21"/>
        <v>-</v>
      </c>
      <c r="D37" s="184"/>
      <c r="E37" s="183" t="str">
        <f t="shared" si="22"/>
        <v>-</v>
      </c>
      <c r="F37" s="184"/>
      <c r="G37" s="183">
        <f t="shared" si="23"/>
        <v>14</v>
      </c>
      <c r="H37" s="184"/>
      <c r="I37" s="183" t="str">
        <f t="shared" si="24"/>
        <v>-</v>
      </c>
      <c r="J37" s="184"/>
      <c r="K37" s="183">
        <f t="shared" si="25"/>
        <v>10</v>
      </c>
      <c r="L37" s="184"/>
      <c r="M37" s="183" t="str">
        <f t="shared" si="26"/>
        <v>-</v>
      </c>
      <c r="N37" s="184"/>
      <c r="O37" s="183">
        <f t="shared" si="27"/>
        <v>16</v>
      </c>
      <c r="P37" s="184"/>
      <c r="Q37" s="183">
        <f t="shared" si="28"/>
        <v>5</v>
      </c>
      <c r="R37" s="184"/>
      <c r="S37" s="183" t="str">
        <f t="shared" si="29"/>
        <v>-</v>
      </c>
      <c r="T37" s="184"/>
      <c r="U37" s="183">
        <f t="shared" si="30"/>
        <v>11</v>
      </c>
      <c r="V37" s="184"/>
      <c r="W37" s="183" t="str">
        <f t="shared" si="31"/>
        <v>-</v>
      </c>
      <c r="X37" s="184"/>
      <c r="Y37" s="183">
        <f t="shared" si="32"/>
        <v>3</v>
      </c>
      <c r="Z37" s="184"/>
      <c r="AA37" s="183" t="str">
        <f t="shared" si="33"/>
        <v>-</v>
      </c>
      <c r="AB37" s="184"/>
      <c r="AC37" s="183" t="str">
        <f t="shared" si="34"/>
        <v>-</v>
      </c>
      <c r="AD37" s="184"/>
      <c r="AE37" s="183">
        <f t="shared" si="35"/>
        <v>7</v>
      </c>
      <c r="AF37" s="184"/>
      <c r="AG37" s="212">
        <f t="shared" si="36"/>
        <v>0</v>
      </c>
      <c r="AH37" s="213"/>
      <c r="AJ37" s="21">
        <f t="shared" si="19"/>
        <v>7</v>
      </c>
    </row>
    <row r="38" spans="2:36" x14ac:dyDescent="0.3">
      <c r="B38" s="12" t="str">
        <f t="shared" si="20"/>
        <v>Shelby</v>
      </c>
      <c r="C38" s="186" t="str">
        <f t="shared" si="21"/>
        <v>-</v>
      </c>
      <c r="D38" s="187"/>
      <c r="E38" s="186" t="str">
        <f t="shared" si="22"/>
        <v>-</v>
      </c>
      <c r="F38" s="187"/>
      <c r="G38" s="186">
        <f t="shared" si="23"/>
        <v>14</v>
      </c>
      <c r="H38" s="187"/>
      <c r="I38" s="186" t="str">
        <f t="shared" si="24"/>
        <v>-</v>
      </c>
      <c r="J38" s="187"/>
      <c r="K38" s="186">
        <f t="shared" si="25"/>
        <v>11</v>
      </c>
      <c r="L38" s="187"/>
      <c r="M38" s="186" t="str">
        <f t="shared" si="26"/>
        <v>-</v>
      </c>
      <c r="N38" s="187"/>
      <c r="O38" s="186">
        <f t="shared" si="27"/>
        <v>16</v>
      </c>
      <c r="P38" s="187"/>
      <c r="Q38" s="186">
        <f t="shared" si="28"/>
        <v>5</v>
      </c>
      <c r="R38" s="187"/>
      <c r="S38" s="186" t="str">
        <f t="shared" si="29"/>
        <v>-</v>
      </c>
      <c r="T38" s="187"/>
      <c r="U38" s="186">
        <f t="shared" si="30"/>
        <v>10</v>
      </c>
      <c r="V38" s="187"/>
      <c r="W38" s="186" t="str">
        <f t="shared" si="31"/>
        <v>-</v>
      </c>
      <c r="X38" s="187"/>
      <c r="Y38" s="186" t="str">
        <f t="shared" si="32"/>
        <v>-</v>
      </c>
      <c r="Z38" s="187"/>
      <c r="AA38" s="186">
        <f t="shared" si="33"/>
        <v>3</v>
      </c>
      <c r="AB38" s="187"/>
      <c r="AC38" s="186">
        <f t="shared" si="34"/>
        <v>4</v>
      </c>
      <c r="AD38" s="187"/>
      <c r="AE38" s="186" t="str">
        <f t="shared" si="35"/>
        <v>-</v>
      </c>
      <c r="AF38" s="187"/>
      <c r="AG38" s="214">
        <f t="shared" si="36"/>
        <v>0</v>
      </c>
      <c r="AH38" s="215"/>
      <c r="AJ38" s="21">
        <f t="shared" si="19"/>
        <v>7</v>
      </c>
    </row>
    <row r="39" spans="2:36" x14ac:dyDescent="0.3">
      <c r="B39" s="11" t="str">
        <f t="shared" si="20"/>
        <v>Chris</v>
      </c>
      <c r="C39" s="183">
        <f t="shared" si="21"/>
        <v>5</v>
      </c>
      <c r="D39" s="184"/>
      <c r="E39" s="183" t="str">
        <f t="shared" si="22"/>
        <v>-</v>
      </c>
      <c r="F39" s="184"/>
      <c r="G39" s="183">
        <f t="shared" si="23"/>
        <v>15</v>
      </c>
      <c r="H39" s="184"/>
      <c r="I39" s="183" t="str">
        <f t="shared" si="24"/>
        <v>-</v>
      </c>
      <c r="J39" s="184"/>
      <c r="K39" s="183">
        <f t="shared" si="25"/>
        <v>16</v>
      </c>
      <c r="L39" s="184"/>
      <c r="M39" s="183" t="str">
        <f t="shared" si="26"/>
        <v>-</v>
      </c>
      <c r="N39" s="184"/>
      <c r="O39" s="183">
        <f t="shared" si="27"/>
        <v>13</v>
      </c>
      <c r="P39" s="184"/>
      <c r="Q39" s="183" t="str">
        <f t="shared" si="28"/>
        <v>-</v>
      </c>
      <c r="R39" s="184"/>
      <c r="S39" s="183" t="str">
        <f t="shared" si="29"/>
        <v>-</v>
      </c>
      <c r="T39" s="184"/>
      <c r="U39" s="183">
        <f t="shared" si="30"/>
        <v>10</v>
      </c>
      <c r="V39" s="184"/>
      <c r="W39" s="183" t="str">
        <f t="shared" si="31"/>
        <v>-</v>
      </c>
      <c r="X39" s="184"/>
      <c r="Y39" s="183" t="str">
        <f t="shared" si="32"/>
        <v>-</v>
      </c>
      <c r="Z39" s="184"/>
      <c r="AA39" s="183">
        <f t="shared" si="33"/>
        <v>7</v>
      </c>
      <c r="AB39" s="184"/>
      <c r="AC39" s="183" t="str">
        <f t="shared" si="34"/>
        <v>-</v>
      </c>
      <c r="AD39" s="184"/>
      <c r="AE39" s="183" t="str">
        <f t="shared" si="35"/>
        <v>-</v>
      </c>
      <c r="AF39" s="184"/>
      <c r="AG39" s="212">
        <f t="shared" si="36"/>
        <v>0</v>
      </c>
      <c r="AH39" s="213"/>
      <c r="AJ39" s="21">
        <f t="shared" si="19"/>
        <v>6</v>
      </c>
    </row>
    <row r="40" spans="2:36" x14ac:dyDescent="0.3">
      <c r="B40" s="12" t="str">
        <f t="shared" si="20"/>
        <v>Jeremy</v>
      </c>
      <c r="C40" s="186" t="str">
        <f t="shared" si="21"/>
        <v>-</v>
      </c>
      <c r="D40" s="187"/>
      <c r="E40" s="186" t="str">
        <f t="shared" si="22"/>
        <v>-</v>
      </c>
      <c r="F40" s="187"/>
      <c r="G40" s="186">
        <f t="shared" si="23"/>
        <v>13</v>
      </c>
      <c r="H40" s="187"/>
      <c r="I40" s="186" t="str">
        <f t="shared" si="24"/>
        <v>-</v>
      </c>
      <c r="J40" s="187"/>
      <c r="K40" s="186">
        <f t="shared" si="25"/>
        <v>14</v>
      </c>
      <c r="L40" s="187"/>
      <c r="M40" s="186" t="str">
        <f t="shared" si="26"/>
        <v>-</v>
      </c>
      <c r="N40" s="187"/>
      <c r="O40" s="186">
        <f t="shared" si="27"/>
        <v>16</v>
      </c>
      <c r="P40" s="187"/>
      <c r="Q40" s="186">
        <f t="shared" si="28"/>
        <v>3</v>
      </c>
      <c r="R40" s="187"/>
      <c r="S40" s="186" t="str">
        <f t="shared" si="29"/>
        <v>-</v>
      </c>
      <c r="T40" s="187"/>
      <c r="U40" s="186">
        <f t="shared" si="30"/>
        <v>15</v>
      </c>
      <c r="V40" s="187"/>
      <c r="W40" s="186" t="str">
        <f t="shared" si="31"/>
        <v>-</v>
      </c>
      <c r="X40" s="187"/>
      <c r="Y40" s="186">
        <f t="shared" si="32"/>
        <v>8</v>
      </c>
      <c r="Z40" s="187"/>
      <c r="AA40" s="186">
        <f t="shared" si="33"/>
        <v>4</v>
      </c>
      <c r="AB40" s="187"/>
      <c r="AC40" s="186" t="str">
        <f t="shared" si="34"/>
        <v>-</v>
      </c>
      <c r="AD40" s="187"/>
      <c r="AE40" s="186" t="str">
        <f t="shared" si="35"/>
        <v>-</v>
      </c>
      <c r="AF40" s="187"/>
      <c r="AG40" s="214">
        <f t="shared" si="36"/>
        <v>0</v>
      </c>
      <c r="AH40" s="215"/>
      <c r="AJ40" s="21">
        <f t="shared" si="19"/>
        <v>7</v>
      </c>
    </row>
    <row r="41" spans="2:36" x14ac:dyDescent="0.3">
      <c r="B41" s="11" t="str">
        <f t="shared" si="20"/>
        <v>Sam</v>
      </c>
      <c r="C41" s="183" t="str">
        <f t="shared" si="21"/>
        <v>-</v>
      </c>
      <c r="D41" s="184"/>
      <c r="E41" s="183">
        <f t="shared" si="22"/>
        <v>2</v>
      </c>
      <c r="F41" s="184"/>
      <c r="G41" s="183">
        <f t="shared" si="23"/>
        <v>12</v>
      </c>
      <c r="H41" s="184"/>
      <c r="I41" s="183" t="str">
        <f t="shared" si="24"/>
        <v>-</v>
      </c>
      <c r="J41" s="184"/>
      <c r="K41" s="183">
        <f t="shared" si="25"/>
        <v>16</v>
      </c>
      <c r="L41" s="184"/>
      <c r="M41" s="183" t="str">
        <f t="shared" si="26"/>
        <v>-</v>
      </c>
      <c r="N41" s="184"/>
      <c r="O41" s="183">
        <f t="shared" si="27"/>
        <v>15</v>
      </c>
      <c r="P41" s="184"/>
      <c r="Q41" s="183">
        <f t="shared" si="28"/>
        <v>3</v>
      </c>
      <c r="R41" s="184"/>
      <c r="S41" s="183" t="str">
        <f t="shared" si="29"/>
        <v>-</v>
      </c>
      <c r="T41" s="184"/>
      <c r="U41" s="183">
        <f t="shared" si="30"/>
        <v>13</v>
      </c>
      <c r="V41" s="184"/>
      <c r="W41" s="183" t="str">
        <f t="shared" si="31"/>
        <v>-</v>
      </c>
      <c r="X41" s="184"/>
      <c r="Y41" s="183" t="str">
        <f t="shared" si="32"/>
        <v>-</v>
      </c>
      <c r="Z41" s="184"/>
      <c r="AA41" s="183">
        <f t="shared" si="33"/>
        <v>10</v>
      </c>
      <c r="AB41" s="184"/>
      <c r="AC41" s="183" t="str">
        <f t="shared" si="34"/>
        <v>-</v>
      </c>
      <c r="AD41" s="184"/>
      <c r="AE41" s="183">
        <f t="shared" si="35"/>
        <v>8</v>
      </c>
      <c r="AF41" s="184"/>
      <c r="AG41" s="212">
        <f t="shared" si="36"/>
        <v>0</v>
      </c>
      <c r="AH41" s="213"/>
      <c r="AJ41" s="21">
        <f t="shared" si="19"/>
        <v>8</v>
      </c>
    </row>
    <row r="42" spans="2:36" x14ac:dyDescent="0.3">
      <c r="B42" s="12" t="str">
        <f t="shared" si="20"/>
        <v>Cody</v>
      </c>
      <c r="C42" s="186" t="str">
        <f t="shared" si="21"/>
        <v>-</v>
      </c>
      <c r="D42" s="187"/>
      <c r="E42" s="186" t="str">
        <f t="shared" si="22"/>
        <v>-</v>
      </c>
      <c r="F42" s="187"/>
      <c r="G42" s="186">
        <f t="shared" si="23"/>
        <v>13</v>
      </c>
      <c r="H42" s="187"/>
      <c r="I42" s="186" t="str">
        <f t="shared" si="24"/>
        <v>-</v>
      </c>
      <c r="J42" s="187"/>
      <c r="K42" s="186">
        <f t="shared" si="25"/>
        <v>12</v>
      </c>
      <c r="L42" s="187"/>
      <c r="M42" s="186" t="str">
        <f t="shared" si="26"/>
        <v>-</v>
      </c>
      <c r="N42" s="187"/>
      <c r="O42" s="186">
        <f t="shared" si="27"/>
        <v>16</v>
      </c>
      <c r="P42" s="187"/>
      <c r="Q42" s="186">
        <f t="shared" si="28"/>
        <v>2</v>
      </c>
      <c r="R42" s="187"/>
      <c r="S42" s="186" t="str">
        <f t="shared" si="29"/>
        <v>-</v>
      </c>
      <c r="T42" s="187"/>
      <c r="U42" s="186">
        <f t="shared" si="30"/>
        <v>11</v>
      </c>
      <c r="V42" s="187"/>
      <c r="W42" s="186" t="str">
        <f t="shared" si="31"/>
        <v>-</v>
      </c>
      <c r="X42" s="187"/>
      <c r="Y42" s="186" t="str">
        <f t="shared" si="32"/>
        <v>-</v>
      </c>
      <c r="Z42" s="187"/>
      <c r="AA42" s="186">
        <f t="shared" si="33"/>
        <v>6</v>
      </c>
      <c r="AB42" s="187"/>
      <c r="AC42" s="186" t="str">
        <f t="shared" si="34"/>
        <v>-</v>
      </c>
      <c r="AD42" s="187"/>
      <c r="AE42" s="186">
        <f t="shared" si="35"/>
        <v>8</v>
      </c>
      <c r="AF42" s="187"/>
      <c r="AG42" s="214">
        <f t="shared" si="36"/>
        <v>0</v>
      </c>
      <c r="AH42" s="215"/>
      <c r="AJ42" s="21">
        <f t="shared" si="19"/>
        <v>7</v>
      </c>
    </row>
    <row r="43" spans="2:36" x14ac:dyDescent="0.3">
      <c r="B43" s="11" t="str">
        <f t="shared" si="20"/>
        <v>Tom</v>
      </c>
      <c r="C43" s="183" t="str">
        <f t="shared" si="21"/>
        <v>-</v>
      </c>
      <c r="D43" s="184"/>
      <c r="E43" s="183" t="str">
        <f t="shared" si="22"/>
        <v>-</v>
      </c>
      <c r="F43" s="184"/>
      <c r="G43" s="183">
        <f t="shared" si="23"/>
        <v>11</v>
      </c>
      <c r="H43" s="184"/>
      <c r="I43" s="183" t="str">
        <f t="shared" si="24"/>
        <v>-</v>
      </c>
      <c r="J43" s="184"/>
      <c r="K43" s="183">
        <f t="shared" si="25"/>
        <v>7</v>
      </c>
      <c r="L43" s="184"/>
      <c r="M43" s="183" t="str">
        <f t="shared" si="26"/>
        <v>-</v>
      </c>
      <c r="N43" s="184"/>
      <c r="O43" s="183">
        <f t="shared" si="27"/>
        <v>15</v>
      </c>
      <c r="P43" s="184"/>
      <c r="Q43" s="183">
        <f t="shared" si="28"/>
        <v>9</v>
      </c>
      <c r="R43" s="184"/>
      <c r="S43" s="183" t="str">
        <f t="shared" si="29"/>
        <v>-</v>
      </c>
      <c r="T43" s="184"/>
      <c r="U43" s="183">
        <f t="shared" si="30"/>
        <v>5</v>
      </c>
      <c r="V43" s="184"/>
      <c r="W43" s="183" t="str">
        <f t="shared" si="31"/>
        <v>-</v>
      </c>
      <c r="X43" s="184"/>
      <c r="Y43" s="183">
        <f t="shared" si="32"/>
        <v>10</v>
      </c>
      <c r="Z43" s="184"/>
      <c r="AA43" s="183">
        <f t="shared" si="33"/>
        <v>3</v>
      </c>
      <c r="AB43" s="184"/>
      <c r="AC43" s="183" t="str">
        <f t="shared" si="34"/>
        <v>-</v>
      </c>
      <c r="AD43" s="184"/>
      <c r="AE43" s="183">
        <f t="shared" si="35"/>
        <v>4</v>
      </c>
      <c r="AF43" s="184"/>
      <c r="AG43" s="212">
        <f t="shared" si="36"/>
        <v>0</v>
      </c>
      <c r="AH43" s="213"/>
      <c r="AJ43" s="21">
        <f t="shared" si="19"/>
        <v>8</v>
      </c>
    </row>
    <row r="44" spans="2:36" x14ac:dyDescent="0.3">
      <c r="B44" s="12" t="str">
        <f t="shared" si="20"/>
        <v>Austin</v>
      </c>
      <c r="C44" s="186" t="str">
        <f t="shared" si="21"/>
        <v>-</v>
      </c>
      <c r="D44" s="187"/>
      <c r="E44" s="186" t="str">
        <f t="shared" si="22"/>
        <v>-</v>
      </c>
      <c r="F44" s="187"/>
      <c r="G44" s="186">
        <f t="shared" si="23"/>
        <v>8</v>
      </c>
      <c r="H44" s="187"/>
      <c r="I44" s="186" t="str">
        <f t="shared" si="24"/>
        <v>-</v>
      </c>
      <c r="J44" s="187"/>
      <c r="K44" s="186">
        <f t="shared" si="25"/>
        <v>6</v>
      </c>
      <c r="L44" s="187"/>
      <c r="M44" s="186" t="str">
        <f t="shared" si="26"/>
        <v>-</v>
      </c>
      <c r="N44" s="187"/>
      <c r="O44" s="186">
        <f t="shared" si="27"/>
        <v>16</v>
      </c>
      <c r="P44" s="187"/>
      <c r="Q44" s="186">
        <f t="shared" si="28"/>
        <v>10</v>
      </c>
      <c r="R44" s="187"/>
      <c r="S44" s="186" t="str">
        <f t="shared" si="29"/>
        <v>-</v>
      </c>
      <c r="T44" s="187"/>
      <c r="U44" s="186">
        <f t="shared" si="30"/>
        <v>11</v>
      </c>
      <c r="V44" s="187"/>
      <c r="W44" s="186" t="str">
        <f t="shared" si="31"/>
        <v>-</v>
      </c>
      <c r="X44" s="187"/>
      <c r="Y44" s="186" t="str">
        <f t="shared" si="32"/>
        <v>-</v>
      </c>
      <c r="Z44" s="187"/>
      <c r="AA44" s="186" t="str">
        <f t="shared" si="33"/>
        <v>-</v>
      </c>
      <c r="AB44" s="187"/>
      <c r="AC44" s="186" t="str">
        <f t="shared" si="34"/>
        <v>-</v>
      </c>
      <c r="AD44" s="187"/>
      <c r="AE44" s="186">
        <f t="shared" si="35"/>
        <v>7</v>
      </c>
      <c r="AF44" s="187"/>
      <c r="AG44" s="214">
        <f t="shared" si="36"/>
        <v>0</v>
      </c>
      <c r="AH44" s="215"/>
      <c r="AJ44" s="21">
        <f t="shared" si="19"/>
        <v>6</v>
      </c>
    </row>
    <row r="45" spans="2:36" x14ac:dyDescent="0.3">
      <c r="B45" s="11" t="str">
        <f t="shared" si="20"/>
        <v>Cecil</v>
      </c>
      <c r="C45" s="183" t="str">
        <f t="shared" si="21"/>
        <v>-</v>
      </c>
      <c r="D45" s="184"/>
      <c r="E45" s="183">
        <f t="shared" si="22"/>
        <v>8</v>
      </c>
      <c r="F45" s="184"/>
      <c r="G45" s="183">
        <f t="shared" si="23"/>
        <v>11</v>
      </c>
      <c r="H45" s="184"/>
      <c r="I45" s="183" t="str">
        <f t="shared" si="24"/>
        <v>-</v>
      </c>
      <c r="J45" s="184"/>
      <c r="K45" s="183">
        <f t="shared" si="25"/>
        <v>13</v>
      </c>
      <c r="L45" s="184"/>
      <c r="M45" s="183" t="str">
        <f t="shared" si="26"/>
        <v>-</v>
      </c>
      <c r="N45" s="184"/>
      <c r="O45" s="183">
        <f t="shared" si="27"/>
        <v>16</v>
      </c>
      <c r="P45" s="184"/>
      <c r="Q45" s="183" t="str">
        <f t="shared" si="28"/>
        <v>-</v>
      </c>
      <c r="R45" s="184"/>
      <c r="S45" s="183" t="str">
        <f t="shared" si="29"/>
        <v>-</v>
      </c>
      <c r="T45" s="184"/>
      <c r="U45" s="183">
        <f t="shared" si="30"/>
        <v>7</v>
      </c>
      <c r="V45" s="184"/>
      <c r="W45" s="183" t="str">
        <f t="shared" si="31"/>
        <v>-</v>
      </c>
      <c r="X45" s="184"/>
      <c r="Y45" s="183" t="str">
        <f t="shared" si="32"/>
        <v>-</v>
      </c>
      <c r="Z45" s="184"/>
      <c r="AA45" s="183">
        <f t="shared" si="33"/>
        <v>6</v>
      </c>
      <c r="AB45" s="184"/>
      <c r="AC45" s="183" t="str">
        <f t="shared" si="34"/>
        <v>-</v>
      </c>
      <c r="AD45" s="184"/>
      <c r="AE45" s="183" t="str">
        <f t="shared" si="35"/>
        <v>-</v>
      </c>
      <c r="AF45" s="184"/>
      <c r="AG45" s="212">
        <f t="shared" si="36"/>
        <v>0</v>
      </c>
      <c r="AH45" s="213"/>
      <c r="AJ45" s="21">
        <f t="shared" si="19"/>
        <v>6</v>
      </c>
    </row>
    <row r="46" spans="2:36" x14ac:dyDescent="0.3">
      <c r="B46" s="12" t="str">
        <f t="shared" si="20"/>
        <v>Thadd</v>
      </c>
      <c r="C46" s="186" t="str">
        <f t="shared" si="21"/>
        <v>-</v>
      </c>
      <c r="D46" s="187"/>
      <c r="E46" s="186" t="str">
        <f t="shared" si="22"/>
        <v>-</v>
      </c>
      <c r="F46" s="187"/>
      <c r="G46" s="186">
        <f t="shared" si="23"/>
        <v>8</v>
      </c>
      <c r="H46" s="187"/>
      <c r="I46" s="186" t="str">
        <f t="shared" si="24"/>
        <v>-</v>
      </c>
      <c r="J46" s="187"/>
      <c r="K46" s="186">
        <f t="shared" si="25"/>
        <v>12</v>
      </c>
      <c r="L46" s="187"/>
      <c r="M46" s="186" t="str">
        <f t="shared" si="26"/>
        <v>-</v>
      </c>
      <c r="N46" s="187"/>
      <c r="O46" s="186">
        <f t="shared" si="27"/>
        <v>14</v>
      </c>
      <c r="P46" s="187"/>
      <c r="Q46" s="186">
        <f t="shared" si="28"/>
        <v>2</v>
      </c>
      <c r="R46" s="187"/>
      <c r="S46" s="186" t="str">
        <f t="shared" si="29"/>
        <v>-</v>
      </c>
      <c r="T46" s="187"/>
      <c r="U46" s="186">
        <f t="shared" si="30"/>
        <v>6</v>
      </c>
      <c r="V46" s="187"/>
      <c r="W46" s="186" t="str">
        <f t="shared" si="31"/>
        <v>-</v>
      </c>
      <c r="X46" s="187"/>
      <c r="Y46" s="186">
        <f t="shared" si="32"/>
        <v>4</v>
      </c>
      <c r="Z46" s="187"/>
      <c r="AA46" s="186">
        <f t="shared" si="33"/>
        <v>3</v>
      </c>
      <c r="AB46" s="187"/>
      <c r="AC46" s="186" t="str">
        <f t="shared" si="34"/>
        <v>-</v>
      </c>
      <c r="AD46" s="187"/>
      <c r="AE46" s="186">
        <f t="shared" si="35"/>
        <v>10</v>
      </c>
      <c r="AF46" s="187"/>
      <c r="AG46" s="214">
        <f t="shared" si="36"/>
        <v>0</v>
      </c>
      <c r="AH46" s="215"/>
      <c r="AJ46" s="21">
        <f t="shared" si="19"/>
        <v>8</v>
      </c>
    </row>
    <row r="47" spans="2:36" x14ac:dyDescent="0.3">
      <c r="B47" s="11" t="str">
        <f t="shared" si="20"/>
        <v>Walker</v>
      </c>
      <c r="C47" s="183" t="str">
        <f t="shared" si="21"/>
        <v>-</v>
      </c>
      <c r="D47" s="184"/>
      <c r="E47" s="183">
        <f t="shared" si="22"/>
        <v>4</v>
      </c>
      <c r="F47" s="184"/>
      <c r="G47" s="183">
        <f t="shared" si="23"/>
        <v>13</v>
      </c>
      <c r="H47" s="184"/>
      <c r="I47" s="183" t="str">
        <f t="shared" si="24"/>
        <v>-</v>
      </c>
      <c r="J47" s="184"/>
      <c r="K47" s="183">
        <f t="shared" si="25"/>
        <v>14</v>
      </c>
      <c r="L47" s="184"/>
      <c r="M47" s="183" t="str">
        <f t="shared" si="26"/>
        <v>-</v>
      </c>
      <c r="N47" s="184"/>
      <c r="O47" s="183">
        <f t="shared" si="27"/>
        <v>16</v>
      </c>
      <c r="P47" s="184"/>
      <c r="Q47" s="183" t="str">
        <f t="shared" si="28"/>
        <v>-</v>
      </c>
      <c r="R47" s="184"/>
      <c r="S47" s="183" t="str">
        <f t="shared" si="29"/>
        <v>-</v>
      </c>
      <c r="T47" s="184"/>
      <c r="U47" s="183">
        <f t="shared" si="30"/>
        <v>9</v>
      </c>
      <c r="V47" s="184"/>
      <c r="W47" s="183" t="str">
        <f t="shared" si="31"/>
        <v>-</v>
      </c>
      <c r="X47" s="184"/>
      <c r="Y47" s="183" t="str">
        <f t="shared" si="32"/>
        <v>-</v>
      </c>
      <c r="Z47" s="184"/>
      <c r="AA47" s="183" t="str">
        <f t="shared" si="33"/>
        <v>-</v>
      </c>
      <c r="AB47" s="184"/>
      <c r="AC47" s="183" t="str">
        <f t="shared" si="34"/>
        <v>-</v>
      </c>
      <c r="AD47" s="184"/>
      <c r="AE47" s="183">
        <f t="shared" si="35"/>
        <v>7</v>
      </c>
      <c r="AF47" s="184"/>
      <c r="AG47" s="183">
        <f t="shared" si="36"/>
        <v>0</v>
      </c>
      <c r="AH47" s="185"/>
      <c r="AJ47" s="21">
        <f t="shared" si="19"/>
        <v>6</v>
      </c>
    </row>
    <row r="48" spans="2:36" x14ac:dyDescent="0.3">
      <c r="B48" s="37" t="str">
        <f t="shared" si="20"/>
        <v>A. Little</v>
      </c>
      <c r="C48" s="186" t="str">
        <f t="shared" si="21"/>
        <v>-</v>
      </c>
      <c r="D48" s="187"/>
      <c r="E48" s="186" t="str">
        <f t="shared" si="22"/>
        <v>-</v>
      </c>
      <c r="F48" s="187"/>
      <c r="G48" s="186">
        <f t="shared" si="23"/>
        <v>14</v>
      </c>
      <c r="H48" s="187"/>
      <c r="I48" s="186" t="str">
        <f t="shared" si="24"/>
        <v>-</v>
      </c>
      <c r="J48" s="187"/>
      <c r="K48" s="186">
        <f t="shared" si="25"/>
        <v>16</v>
      </c>
      <c r="L48" s="187"/>
      <c r="M48" s="186" t="str">
        <f t="shared" si="26"/>
        <v>-</v>
      </c>
      <c r="N48" s="187"/>
      <c r="O48" s="186">
        <f t="shared" si="27"/>
        <v>13</v>
      </c>
      <c r="P48" s="187"/>
      <c r="Q48" s="186">
        <f t="shared" si="28"/>
        <v>5</v>
      </c>
      <c r="R48" s="187"/>
      <c r="S48" s="186" t="str">
        <f t="shared" si="29"/>
        <v>-</v>
      </c>
      <c r="T48" s="187"/>
      <c r="U48" s="186">
        <f t="shared" si="30"/>
        <v>11</v>
      </c>
      <c r="V48" s="187"/>
      <c r="W48" s="186" t="str">
        <f t="shared" si="31"/>
        <v>-</v>
      </c>
      <c r="X48" s="187"/>
      <c r="Y48" s="186" t="str">
        <f t="shared" si="32"/>
        <v>-</v>
      </c>
      <c r="Z48" s="187"/>
      <c r="AA48" s="186">
        <f t="shared" si="33"/>
        <v>6</v>
      </c>
      <c r="AB48" s="187"/>
      <c r="AC48" s="186">
        <f t="shared" si="34"/>
        <v>7</v>
      </c>
      <c r="AD48" s="187"/>
      <c r="AE48" s="186">
        <f t="shared" si="35"/>
        <v>10</v>
      </c>
      <c r="AF48" s="187"/>
      <c r="AG48" s="186">
        <f t="shared" si="36"/>
        <v>0</v>
      </c>
      <c r="AH48" s="188"/>
      <c r="AJ48" s="21">
        <f t="shared" si="19"/>
        <v>8</v>
      </c>
    </row>
    <row r="49" spans="2:36" x14ac:dyDescent="0.3">
      <c r="B49" s="11" t="str">
        <f t="shared" si="20"/>
        <v>Carly</v>
      </c>
      <c r="C49" s="183" t="str">
        <f t="shared" si="21"/>
        <v>-</v>
      </c>
      <c r="D49" s="184"/>
      <c r="E49" s="183" t="str">
        <f t="shared" si="22"/>
        <v>-</v>
      </c>
      <c r="F49" s="184"/>
      <c r="G49" s="183">
        <f t="shared" si="23"/>
        <v>15</v>
      </c>
      <c r="H49" s="184"/>
      <c r="I49" s="183" t="str">
        <f t="shared" si="24"/>
        <v>-</v>
      </c>
      <c r="J49" s="184"/>
      <c r="K49" s="183">
        <f t="shared" si="25"/>
        <v>14</v>
      </c>
      <c r="L49" s="184"/>
      <c r="M49" s="183" t="str">
        <f t="shared" si="26"/>
        <v>-</v>
      </c>
      <c r="N49" s="184"/>
      <c r="O49" s="183">
        <f t="shared" si="27"/>
        <v>16</v>
      </c>
      <c r="P49" s="184"/>
      <c r="Q49" s="183">
        <f t="shared" si="28"/>
        <v>7</v>
      </c>
      <c r="R49" s="184"/>
      <c r="S49" s="183" t="str">
        <f t="shared" si="29"/>
        <v>-</v>
      </c>
      <c r="T49" s="184"/>
      <c r="U49" s="183">
        <f t="shared" si="30"/>
        <v>8</v>
      </c>
      <c r="V49" s="184"/>
      <c r="W49" s="183" t="str">
        <f t="shared" si="31"/>
        <v>-</v>
      </c>
      <c r="X49" s="184"/>
      <c r="Y49" s="183" t="str">
        <f t="shared" si="32"/>
        <v>-</v>
      </c>
      <c r="Z49" s="184"/>
      <c r="AA49" s="183">
        <f t="shared" si="33"/>
        <v>6</v>
      </c>
      <c r="AB49" s="184"/>
      <c r="AC49" s="183" t="str">
        <f t="shared" si="34"/>
        <v>-</v>
      </c>
      <c r="AD49" s="184"/>
      <c r="AE49" s="183">
        <f t="shared" si="35"/>
        <v>4</v>
      </c>
      <c r="AF49" s="184"/>
      <c r="AG49" s="56"/>
      <c r="AH49" s="58"/>
      <c r="AJ49" s="21">
        <f t="shared" si="19"/>
        <v>7</v>
      </c>
    </row>
    <row r="50" spans="2:36" x14ac:dyDescent="0.3">
      <c r="B50" s="12" t="str">
        <f t="shared" si="20"/>
        <v>Bobbo</v>
      </c>
      <c r="C50" s="186" t="str">
        <f t="shared" si="21"/>
        <v>-</v>
      </c>
      <c r="D50" s="187"/>
      <c r="E50" s="186" t="str">
        <f t="shared" si="22"/>
        <v>-</v>
      </c>
      <c r="F50" s="187"/>
      <c r="G50" s="186">
        <f t="shared" si="23"/>
        <v>15</v>
      </c>
      <c r="H50" s="187"/>
      <c r="I50" s="186" t="str">
        <f t="shared" si="24"/>
        <v>-</v>
      </c>
      <c r="J50" s="187"/>
      <c r="K50" s="186">
        <f t="shared" si="25"/>
        <v>16</v>
      </c>
      <c r="L50" s="187"/>
      <c r="M50" s="186" t="str">
        <f t="shared" si="26"/>
        <v>-</v>
      </c>
      <c r="N50" s="187"/>
      <c r="O50" s="186">
        <f t="shared" si="27"/>
        <v>11</v>
      </c>
      <c r="P50" s="187"/>
      <c r="Q50" s="186" t="str">
        <f t="shared" si="28"/>
        <v>-</v>
      </c>
      <c r="R50" s="187"/>
      <c r="S50" s="186" t="str">
        <f t="shared" si="29"/>
        <v>-</v>
      </c>
      <c r="T50" s="187"/>
      <c r="U50" s="186">
        <f t="shared" si="30"/>
        <v>10</v>
      </c>
      <c r="V50" s="187"/>
      <c r="W50" s="186" t="str">
        <f t="shared" si="31"/>
        <v>-</v>
      </c>
      <c r="X50" s="187"/>
      <c r="Y50" s="186" t="str">
        <f t="shared" si="32"/>
        <v>-</v>
      </c>
      <c r="Z50" s="187"/>
      <c r="AA50" s="186">
        <f t="shared" si="33"/>
        <v>3</v>
      </c>
      <c r="AB50" s="187"/>
      <c r="AC50" s="186">
        <f t="shared" si="34"/>
        <v>5</v>
      </c>
      <c r="AD50" s="187"/>
      <c r="AE50" s="186">
        <f t="shared" si="35"/>
        <v>4</v>
      </c>
      <c r="AF50" s="187"/>
      <c r="AG50" s="56"/>
      <c r="AH50" s="58"/>
      <c r="AJ50" s="21">
        <f t="shared" si="19"/>
        <v>7</v>
      </c>
    </row>
    <row r="51" spans="2:36" x14ac:dyDescent="0.3">
      <c r="B51" s="11" t="str">
        <f t="shared" si="20"/>
        <v>Trent</v>
      </c>
      <c r="C51" s="183" t="str">
        <f t="shared" si="21"/>
        <v>-</v>
      </c>
      <c r="D51" s="184"/>
      <c r="E51" s="183" t="str">
        <f t="shared" si="22"/>
        <v>-</v>
      </c>
      <c r="F51" s="184"/>
      <c r="G51" s="183">
        <f t="shared" si="23"/>
        <v>14</v>
      </c>
      <c r="H51" s="184"/>
      <c r="I51" s="183" t="str">
        <f t="shared" si="24"/>
        <v>-</v>
      </c>
      <c r="J51" s="184"/>
      <c r="K51" s="183">
        <f t="shared" si="25"/>
        <v>13</v>
      </c>
      <c r="L51" s="184"/>
      <c r="M51" s="183" t="str">
        <f t="shared" si="26"/>
        <v>-</v>
      </c>
      <c r="N51" s="184"/>
      <c r="O51" s="183">
        <f t="shared" si="27"/>
        <v>16</v>
      </c>
      <c r="P51" s="184"/>
      <c r="Q51" s="183">
        <f t="shared" si="28"/>
        <v>3</v>
      </c>
      <c r="R51" s="184"/>
      <c r="S51" s="183" t="str">
        <f t="shared" si="29"/>
        <v>-</v>
      </c>
      <c r="T51" s="184"/>
      <c r="U51" s="183">
        <f t="shared" si="30"/>
        <v>9</v>
      </c>
      <c r="V51" s="184"/>
      <c r="W51" s="183" t="str">
        <f t="shared" si="31"/>
        <v>-</v>
      </c>
      <c r="X51" s="184"/>
      <c r="Y51" s="183" t="str">
        <f t="shared" si="32"/>
        <v>-</v>
      </c>
      <c r="Z51" s="184"/>
      <c r="AA51" s="183" t="str">
        <f t="shared" si="33"/>
        <v>-</v>
      </c>
      <c r="AB51" s="184"/>
      <c r="AC51" s="183" t="str">
        <f t="shared" si="34"/>
        <v>-</v>
      </c>
      <c r="AD51" s="184"/>
      <c r="AE51" s="183">
        <f t="shared" si="35"/>
        <v>5</v>
      </c>
      <c r="AF51" s="184"/>
      <c r="AG51" s="56"/>
      <c r="AH51" s="58"/>
      <c r="AJ51" s="21">
        <f t="shared" si="19"/>
        <v>6</v>
      </c>
    </row>
    <row r="52" spans="2:36" x14ac:dyDescent="0.3">
      <c r="B52" s="12" t="str">
        <f t="shared" si="20"/>
        <v>Mitch</v>
      </c>
      <c r="C52" s="186" t="str">
        <f t="shared" si="21"/>
        <v>-</v>
      </c>
      <c r="D52" s="187"/>
      <c r="E52" s="186" t="str">
        <f t="shared" si="22"/>
        <v>-</v>
      </c>
      <c r="F52" s="187"/>
      <c r="G52" s="186">
        <f t="shared" si="23"/>
        <v>14</v>
      </c>
      <c r="H52" s="187"/>
      <c r="I52" s="186" t="str">
        <f t="shared" si="24"/>
        <v>-</v>
      </c>
      <c r="J52" s="187"/>
      <c r="K52" s="186" t="str">
        <f t="shared" si="25"/>
        <v>-</v>
      </c>
      <c r="L52" s="187"/>
      <c r="M52" s="186" t="str">
        <f t="shared" si="26"/>
        <v>-</v>
      </c>
      <c r="N52" s="187"/>
      <c r="O52" s="186">
        <f t="shared" si="27"/>
        <v>16</v>
      </c>
      <c r="P52" s="187"/>
      <c r="Q52" s="186">
        <f t="shared" si="28"/>
        <v>6</v>
      </c>
      <c r="R52" s="187"/>
      <c r="S52" s="186" t="str">
        <f t="shared" si="29"/>
        <v>-</v>
      </c>
      <c r="T52" s="187"/>
      <c r="U52" s="186">
        <f t="shared" si="30"/>
        <v>11</v>
      </c>
      <c r="V52" s="187"/>
      <c r="W52" s="186" t="str">
        <f t="shared" si="31"/>
        <v>-</v>
      </c>
      <c r="X52" s="187"/>
      <c r="Y52" s="186" t="str">
        <f t="shared" si="32"/>
        <v>-</v>
      </c>
      <c r="Z52" s="187"/>
      <c r="AA52" s="186">
        <f t="shared" si="33"/>
        <v>5</v>
      </c>
      <c r="AB52" s="187"/>
      <c r="AC52" s="186">
        <f t="shared" si="34"/>
        <v>4</v>
      </c>
      <c r="AD52" s="187"/>
      <c r="AE52" s="186">
        <f t="shared" si="35"/>
        <v>7</v>
      </c>
      <c r="AF52" s="187"/>
      <c r="AG52" s="56"/>
      <c r="AH52" s="58"/>
      <c r="AJ52" s="21">
        <f t="shared" si="19"/>
        <v>7</v>
      </c>
    </row>
    <row r="53" spans="2:36" x14ac:dyDescent="0.3">
      <c r="B53" s="11" t="str">
        <f t="shared" si="20"/>
        <v>Randi</v>
      </c>
      <c r="C53" s="183" t="str">
        <f t="shared" si="21"/>
        <v>-</v>
      </c>
      <c r="D53" s="184"/>
      <c r="E53" s="183" t="str">
        <f t="shared" si="22"/>
        <v>-</v>
      </c>
      <c r="F53" s="184"/>
      <c r="G53" s="183">
        <f t="shared" si="23"/>
        <v>14</v>
      </c>
      <c r="H53" s="184"/>
      <c r="I53" s="183" t="str">
        <f t="shared" si="24"/>
        <v>-</v>
      </c>
      <c r="J53" s="184"/>
      <c r="K53" s="183">
        <f t="shared" si="25"/>
        <v>11</v>
      </c>
      <c r="L53" s="184"/>
      <c r="M53" s="183" t="str">
        <f t="shared" si="26"/>
        <v>-</v>
      </c>
      <c r="N53" s="184"/>
      <c r="O53" s="183">
        <f t="shared" si="27"/>
        <v>16</v>
      </c>
      <c r="P53" s="184"/>
      <c r="Q53" s="183">
        <f t="shared" si="28"/>
        <v>4</v>
      </c>
      <c r="R53" s="184"/>
      <c r="S53" s="183" t="str">
        <f t="shared" si="29"/>
        <v>-</v>
      </c>
      <c r="T53" s="184"/>
      <c r="U53" s="183">
        <f t="shared" si="30"/>
        <v>10</v>
      </c>
      <c r="V53" s="184"/>
      <c r="W53" s="183" t="str">
        <f t="shared" si="31"/>
        <v>-</v>
      </c>
      <c r="X53" s="184"/>
      <c r="Y53" s="183">
        <f t="shared" si="32"/>
        <v>3</v>
      </c>
      <c r="Z53" s="184"/>
      <c r="AA53" s="183" t="str">
        <f t="shared" si="33"/>
        <v>-</v>
      </c>
      <c r="AB53" s="184"/>
      <c r="AC53" s="183" t="str">
        <f t="shared" si="34"/>
        <v>-</v>
      </c>
      <c r="AD53" s="184"/>
      <c r="AE53" s="183">
        <f t="shared" si="35"/>
        <v>7</v>
      </c>
      <c r="AF53" s="184"/>
      <c r="AG53" s="56"/>
      <c r="AH53" s="58"/>
      <c r="AJ53" s="21">
        <f t="shared" si="19"/>
        <v>7</v>
      </c>
    </row>
    <row r="54" spans="2:36" ht="14.95" thickBot="1" x14ac:dyDescent="0.35">
      <c r="B54" s="12" t="str">
        <f t="shared" si="20"/>
        <v>Brett</v>
      </c>
      <c r="C54" s="186" t="str">
        <f t="shared" si="21"/>
        <v>-</v>
      </c>
      <c r="D54" s="187"/>
      <c r="E54" s="186" t="str">
        <f t="shared" si="22"/>
        <v>-</v>
      </c>
      <c r="F54" s="187"/>
      <c r="G54" s="186">
        <f t="shared" si="23"/>
        <v>16</v>
      </c>
      <c r="H54" s="187"/>
      <c r="I54" s="186" t="str">
        <f t="shared" si="24"/>
        <v>-</v>
      </c>
      <c r="J54" s="187"/>
      <c r="K54" s="186">
        <f t="shared" si="25"/>
        <v>12</v>
      </c>
      <c r="L54" s="187"/>
      <c r="M54" s="186" t="str">
        <f t="shared" si="26"/>
        <v>-</v>
      </c>
      <c r="N54" s="187"/>
      <c r="O54" s="186">
        <f t="shared" si="27"/>
        <v>15</v>
      </c>
      <c r="P54" s="187"/>
      <c r="Q54" s="186">
        <f t="shared" si="28"/>
        <v>3</v>
      </c>
      <c r="R54" s="187"/>
      <c r="S54" s="186" t="str">
        <f t="shared" si="29"/>
        <v>-</v>
      </c>
      <c r="T54" s="187"/>
      <c r="U54" s="186">
        <f t="shared" si="30"/>
        <v>10</v>
      </c>
      <c r="V54" s="187"/>
      <c r="W54" s="186" t="str">
        <f t="shared" si="31"/>
        <v>-</v>
      </c>
      <c r="X54" s="187"/>
      <c r="Y54" s="186" t="str">
        <f t="shared" si="32"/>
        <v>-</v>
      </c>
      <c r="Z54" s="187"/>
      <c r="AA54" s="186">
        <f t="shared" si="33"/>
        <v>4</v>
      </c>
      <c r="AB54" s="187"/>
      <c r="AC54" s="186" t="str">
        <f t="shared" si="34"/>
        <v>-</v>
      </c>
      <c r="AD54" s="187"/>
      <c r="AE54" s="186">
        <f t="shared" si="35"/>
        <v>2</v>
      </c>
      <c r="AF54" s="187"/>
      <c r="AG54" s="210">
        <f t="shared" ref="AG54" si="37">IF(AG25="",AH25,"-")</f>
        <v>0</v>
      </c>
      <c r="AH54" s="211"/>
      <c r="AJ54" s="21">
        <f t="shared" si="19"/>
        <v>7</v>
      </c>
    </row>
    <row r="55" spans="2:36" x14ac:dyDescent="0.3">
      <c r="L55" s="10"/>
    </row>
    <row r="57" spans="2:36" x14ac:dyDescent="0.3">
      <c r="E57" t="s">
        <v>17</v>
      </c>
    </row>
  </sheetData>
  <mergeCells count="397">
    <mergeCell ref="AA52:AB52"/>
    <mergeCell ref="AC52:AD52"/>
    <mergeCell ref="AE52:AF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Q50:R50"/>
    <mergeCell ref="S50:T50"/>
    <mergeCell ref="U50:V50"/>
    <mergeCell ref="W50:X50"/>
    <mergeCell ref="Y50:Z50"/>
    <mergeCell ref="Y52:Z52"/>
    <mergeCell ref="AA50:AB50"/>
    <mergeCell ref="AC50:AD50"/>
    <mergeCell ref="AE50:AF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AE49:AF49"/>
    <mergeCell ref="U52:V52"/>
    <mergeCell ref="W52:X52"/>
  </mergeCells>
  <conditionalFormatting sqref="C4:AI20 C26:AI26">
    <cfRule type="cellIs" dxfId="1231" priority="167" operator="equal">
      <formula>"OAK"</formula>
    </cfRule>
    <cfRule type="cellIs" dxfId="1230" priority="168" operator="equal">
      <formula>"LAR"</formula>
    </cfRule>
    <cfRule type="cellIs" dxfId="1229" priority="169" operator="equal">
      <formula>"DET"</formula>
    </cfRule>
    <cfRule type="cellIs" dxfId="1228" priority="170" operator="equal">
      <formula>"NYJ"</formula>
    </cfRule>
    <cfRule type="cellIs" dxfId="1227" priority="171" operator="equal">
      <formula>"GB"</formula>
    </cfRule>
    <cfRule type="cellIs" dxfId="1226" priority="172" operator="equal">
      <formula>"CHI"</formula>
    </cfRule>
    <cfRule type="cellIs" dxfId="1225" priority="173" operator="equal">
      <formula>"ARI"</formula>
    </cfRule>
    <cfRule type="cellIs" dxfId="1224" priority="174" operator="equal">
      <formula>"WAS"</formula>
    </cfRule>
    <cfRule type="cellIs" dxfId="1223" priority="175" operator="equal">
      <formula>"CAR"</formula>
    </cfRule>
    <cfRule type="cellIs" dxfId="1222" priority="176" operator="equal">
      <formula>"DAL"</formula>
    </cfRule>
    <cfRule type="cellIs" dxfId="1221" priority="177" operator="equal">
      <formula>"DEN"</formula>
    </cfRule>
    <cfRule type="cellIs" dxfId="1220" priority="178" operator="equal">
      <formula>"SEA"</formula>
    </cfRule>
    <cfRule type="cellIs" dxfId="1219" priority="179" operator="equal">
      <formula>"LAC"</formula>
    </cfRule>
    <cfRule type="cellIs" dxfId="1218" priority="180" operator="equal">
      <formula>"KC"</formula>
    </cfRule>
    <cfRule type="cellIs" dxfId="1217" priority="181" operator="equal">
      <formula>"CLE"</formula>
    </cfRule>
    <cfRule type="cellIs" dxfId="1216" priority="182" operator="equal">
      <formula>"PIT"</formula>
    </cfRule>
    <cfRule type="cellIs" dxfId="1215" priority="183" operator="equal">
      <formula>"IND"</formula>
    </cfRule>
    <cfRule type="cellIs" dxfId="1214" priority="184" operator="equal">
      <formula>"CIN"</formula>
    </cfRule>
    <cfRule type="cellIs" dxfId="1213" priority="185" operator="equal">
      <formula>"MIA"</formula>
    </cfRule>
    <cfRule type="cellIs" dxfId="1212" priority="186" operator="equal">
      <formula>"TEN"</formula>
    </cfRule>
    <cfRule type="cellIs" dxfId="1211" priority="187" operator="equal">
      <formula>"MIN"</formula>
    </cfRule>
    <cfRule type="cellIs" dxfId="1210" priority="188" operator="equal">
      <formula>"SF"</formula>
    </cfRule>
    <cfRule type="cellIs" dxfId="1209" priority="189" operator="equal">
      <formula>"NE"</formula>
    </cfRule>
    <cfRule type="cellIs" dxfId="1208" priority="190" operator="equal">
      <formula>"HOU"</formula>
    </cfRule>
    <cfRule type="cellIs" dxfId="1207" priority="191" operator="equal">
      <formula>"NO"</formula>
    </cfRule>
    <cfRule type="cellIs" dxfId="1206" priority="192" operator="equal">
      <formula>"TB"</formula>
    </cfRule>
    <cfRule type="cellIs" dxfId="1205" priority="193" operator="equal">
      <formula>"NYG"</formula>
    </cfRule>
    <cfRule type="cellIs" dxfId="1204" priority="194" operator="equal">
      <formula>"JAX"</formula>
    </cfRule>
    <cfRule type="cellIs" dxfId="1203" priority="195" operator="equal">
      <formula>"BAL"</formula>
    </cfRule>
    <cfRule type="cellIs" dxfId="1202" priority="196" operator="equal">
      <formula>"BUF"</formula>
    </cfRule>
    <cfRule type="cellIs" dxfId="1201" priority="197" operator="equal">
      <formula>"PHI"</formula>
    </cfRule>
    <cfRule type="cellIs" dxfId="1200" priority="198" operator="equal">
      <formula>"ATL"</formula>
    </cfRule>
  </conditionalFormatting>
  <conditionalFormatting sqref="AI4:AI25">
    <cfRule type="cellIs" dxfId="1199" priority="34" operator="equal">
      <formula>135</formula>
    </cfRule>
  </conditionalFormatting>
  <conditionalFormatting sqref="C21:AI25">
    <cfRule type="cellIs" dxfId="1198" priority="35" operator="equal">
      <formula>"OAK"</formula>
    </cfRule>
    <cfRule type="cellIs" dxfId="1197" priority="36" operator="equal">
      <formula>"LAR"</formula>
    </cfRule>
    <cfRule type="cellIs" dxfId="1196" priority="37" operator="equal">
      <formula>"DET"</formula>
    </cfRule>
    <cfRule type="cellIs" dxfId="1195" priority="38" operator="equal">
      <formula>"NYJ"</formula>
    </cfRule>
    <cfRule type="cellIs" dxfId="1194" priority="39" operator="equal">
      <formula>"GB"</formula>
    </cfRule>
    <cfRule type="cellIs" dxfId="1193" priority="40" operator="equal">
      <formula>"CHI"</formula>
    </cfRule>
    <cfRule type="cellIs" dxfId="1192" priority="41" operator="equal">
      <formula>"ARI"</formula>
    </cfRule>
    <cfRule type="cellIs" dxfId="1191" priority="42" operator="equal">
      <formula>"WAS"</formula>
    </cfRule>
    <cfRule type="cellIs" dxfId="1190" priority="43" operator="equal">
      <formula>"CAR"</formula>
    </cfRule>
    <cfRule type="cellIs" dxfId="1189" priority="44" operator="equal">
      <formula>"DAL"</formula>
    </cfRule>
    <cfRule type="cellIs" dxfId="1188" priority="45" operator="equal">
      <formula>"DEN"</formula>
    </cfRule>
    <cfRule type="cellIs" dxfId="1187" priority="46" operator="equal">
      <formula>"SEA"</formula>
    </cfRule>
    <cfRule type="cellIs" dxfId="1186" priority="47" operator="equal">
      <formula>"LAC"</formula>
    </cfRule>
    <cfRule type="cellIs" dxfId="1185" priority="48" operator="equal">
      <formula>"KC"</formula>
    </cfRule>
    <cfRule type="cellIs" dxfId="1184" priority="49" operator="equal">
      <formula>"CLE"</formula>
    </cfRule>
    <cfRule type="cellIs" dxfId="1183" priority="50" operator="equal">
      <formula>"PIT"</formula>
    </cfRule>
    <cfRule type="cellIs" dxfId="1182" priority="51" operator="equal">
      <formula>"IND"</formula>
    </cfRule>
    <cfRule type="cellIs" dxfId="1181" priority="52" operator="equal">
      <formula>"CIN"</formula>
    </cfRule>
    <cfRule type="cellIs" dxfId="1180" priority="53" operator="equal">
      <formula>"MIA"</formula>
    </cfRule>
    <cfRule type="cellIs" dxfId="1179" priority="54" operator="equal">
      <formula>"TEN"</formula>
    </cfRule>
    <cfRule type="cellIs" dxfId="1178" priority="55" operator="equal">
      <formula>"MIN"</formula>
    </cfRule>
    <cfRule type="cellIs" dxfId="1177" priority="56" operator="equal">
      <formula>"SF"</formula>
    </cfRule>
    <cfRule type="cellIs" dxfId="1176" priority="57" operator="equal">
      <formula>"NE"</formula>
    </cfRule>
    <cfRule type="cellIs" dxfId="1175" priority="58" operator="equal">
      <formula>"HOU"</formula>
    </cfRule>
    <cfRule type="cellIs" dxfId="1174" priority="59" operator="equal">
      <formula>"NO"</formula>
    </cfRule>
    <cfRule type="cellIs" dxfId="1173" priority="60" operator="equal">
      <formula>"TB"</formula>
    </cfRule>
    <cfRule type="cellIs" dxfId="1172" priority="61" operator="equal">
      <formula>"NYG"</formula>
    </cfRule>
    <cfRule type="cellIs" dxfId="1171" priority="62" operator="equal">
      <formula>"JAX"</formula>
    </cfRule>
    <cfRule type="cellIs" dxfId="1170" priority="63" operator="equal">
      <formula>"BAL"</formula>
    </cfRule>
    <cfRule type="cellIs" dxfId="1169" priority="64" operator="equal">
      <formula>"BUF"</formula>
    </cfRule>
    <cfRule type="cellIs" dxfId="1168" priority="65" operator="equal">
      <formula>"PHI"</formula>
    </cfRule>
    <cfRule type="cellIs" dxfId="1167" priority="66" operator="equal">
      <formula>"ATL"</formula>
    </cfRule>
  </conditionalFormatting>
  <conditionalFormatting sqref="AJ4:AJ25">
    <cfRule type="top10" dxfId="1166" priority="33" rank="1"/>
  </conditionalFormatting>
  <conditionalFormatting sqref="B9">
    <cfRule type="cellIs" dxfId="1165" priority="1" operator="equal">
      <formula>"OAK"</formula>
    </cfRule>
    <cfRule type="cellIs" dxfId="1164" priority="2" operator="equal">
      <formula>"LAR"</formula>
    </cfRule>
    <cfRule type="cellIs" dxfId="1163" priority="3" operator="equal">
      <formula>"DET"</formula>
    </cfRule>
    <cfRule type="cellIs" dxfId="1162" priority="4" operator="equal">
      <formula>"NYJ"</formula>
    </cfRule>
    <cfRule type="cellIs" dxfId="1161" priority="5" operator="equal">
      <formula>"GB"</formula>
    </cfRule>
    <cfRule type="cellIs" dxfId="1160" priority="6" operator="equal">
      <formula>"CHI"</formula>
    </cfRule>
    <cfRule type="cellIs" dxfId="1159" priority="7" operator="equal">
      <formula>"ARI"</formula>
    </cfRule>
    <cfRule type="cellIs" dxfId="1158" priority="8" operator="equal">
      <formula>"WAS"</formula>
    </cfRule>
    <cfRule type="cellIs" dxfId="1157" priority="9" operator="equal">
      <formula>"CAR"</formula>
    </cfRule>
    <cfRule type="cellIs" dxfId="1156" priority="10" operator="equal">
      <formula>"DAL"</formula>
    </cfRule>
    <cfRule type="cellIs" dxfId="1155" priority="11" operator="equal">
      <formula>"DEN"</formula>
    </cfRule>
    <cfRule type="cellIs" dxfId="1154" priority="12" operator="equal">
      <formula>"SEA"</formula>
    </cfRule>
    <cfRule type="cellIs" dxfId="1153" priority="13" operator="equal">
      <formula>"LAC"</formula>
    </cfRule>
    <cfRule type="cellIs" dxfId="1152" priority="14" operator="equal">
      <formula>"KC"</formula>
    </cfRule>
    <cfRule type="cellIs" dxfId="1151" priority="15" operator="equal">
      <formula>"CLE"</formula>
    </cfRule>
    <cfRule type="cellIs" dxfId="1150" priority="16" operator="equal">
      <formula>"PIT"</formula>
    </cfRule>
    <cfRule type="cellIs" dxfId="1149" priority="17" operator="equal">
      <formula>"IND"</formula>
    </cfRule>
    <cfRule type="cellIs" dxfId="1148" priority="18" operator="equal">
      <formula>"CIN"</formula>
    </cfRule>
    <cfRule type="cellIs" dxfId="1147" priority="19" operator="equal">
      <formula>"MIA"</formula>
    </cfRule>
    <cfRule type="cellIs" dxfId="1146" priority="20" operator="equal">
      <formula>"TEN"</formula>
    </cfRule>
    <cfRule type="cellIs" dxfId="1145" priority="21" operator="equal">
      <formula>"MIN"</formula>
    </cfRule>
    <cfRule type="cellIs" dxfId="1144" priority="22" operator="equal">
      <formula>"SF"</formula>
    </cfRule>
    <cfRule type="cellIs" dxfId="1143" priority="23" operator="equal">
      <formula>"NE"</formula>
    </cfRule>
    <cfRule type="cellIs" dxfId="1142" priority="24" operator="equal">
      <formula>"HOU"</formula>
    </cfRule>
    <cfRule type="cellIs" dxfId="1141" priority="25" operator="equal">
      <formula>"NO"</formula>
    </cfRule>
    <cfRule type="cellIs" dxfId="1140" priority="26" operator="equal">
      <formula>"TB"</formula>
    </cfRule>
    <cfRule type="cellIs" dxfId="1139" priority="27" operator="equal">
      <formula>"NYG"</formula>
    </cfRule>
    <cfRule type="cellIs" dxfId="1138" priority="28" operator="equal">
      <formula>"JAX"</formula>
    </cfRule>
    <cfRule type="cellIs" dxfId="1137" priority="29" operator="equal">
      <formula>"BAL"</formula>
    </cfRule>
    <cfRule type="cellIs" dxfId="1136" priority="30" operator="equal">
      <formula>"BUF"</formula>
    </cfRule>
    <cfRule type="cellIs" dxfId="1135" priority="31" operator="equal">
      <formula>"PHI"</formula>
    </cfRule>
    <cfRule type="cellIs" dxfId="1134" priority="32" operator="equal">
      <formula>"ATL"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7C08-9DC6-4C4D-8B57-8274F9992E25}">
  <dimension ref="A1:AJ57"/>
  <sheetViews>
    <sheetView showGridLines="0" showZeros="0" zoomScale="93" zoomScaleNormal="93" workbookViewId="0">
      <selection activeCell="B10" sqref="B10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7.75" customHeight="1" x14ac:dyDescent="0.3">
      <c r="A1" t="s">
        <v>17</v>
      </c>
    </row>
    <row r="2" spans="1:36" ht="14.95" thickBot="1" x14ac:dyDescent="0.35">
      <c r="B2" s="189" t="s">
        <v>62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49</v>
      </c>
      <c r="D3" s="201"/>
      <c r="E3" s="200" t="s">
        <v>172</v>
      </c>
      <c r="F3" s="201"/>
      <c r="G3" s="200" t="s">
        <v>173</v>
      </c>
      <c r="H3" s="201"/>
      <c r="I3" s="200" t="s">
        <v>174</v>
      </c>
      <c r="J3" s="201"/>
      <c r="K3" s="200" t="s">
        <v>175</v>
      </c>
      <c r="L3" s="201"/>
      <c r="M3" s="200" t="s">
        <v>176</v>
      </c>
      <c r="N3" s="201"/>
      <c r="O3" s="200" t="s">
        <v>177</v>
      </c>
      <c r="P3" s="201"/>
      <c r="Q3" s="200" t="s">
        <v>178</v>
      </c>
      <c r="R3" s="201"/>
      <c r="S3" s="200" t="s">
        <v>48</v>
      </c>
      <c r="T3" s="201"/>
      <c r="U3" s="200" t="s">
        <v>179</v>
      </c>
      <c r="V3" s="201"/>
      <c r="W3" s="200" t="s">
        <v>180</v>
      </c>
      <c r="X3" s="201"/>
      <c r="Y3" s="200" t="s">
        <v>76</v>
      </c>
      <c r="Z3" s="201"/>
      <c r="AA3" s="200" t="s">
        <v>181</v>
      </c>
      <c r="AB3" s="201"/>
      <c r="AC3" s="200" t="s">
        <v>182</v>
      </c>
      <c r="AD3" s="201"/>
      <c r="AE3" s="200" t="s">
        <v>183</v>
      </c>
      <c r="AF3" s="201"/>
      <c r="AG3" s="200"/>
      <c r="AH3" s="201"/>
      <c r="AI3" s="24" t="s">
        <v>39</v>
      </c>
      <c r="AJ3" s="36" t="s">
        <v>16</v>
      </c>
    </row>
    <row r="4" spans="1:36" x14ac:dyDescent="0.3">
      <c r="A4">
        <f>RANK(AJ4,$AJ$4:$AJ$25,0)</f>
        <v>1</v>
      </c>
      <c r="B4" s="105" t="s">
        <v>1</v>
      </c>
      <c r="C4" s="4" t="s">
        <v>262</v>
      </c>
      <c r="D4" s="5">
        <v>9</v>
      </c>
      <c r="E4" s="4" t="s">
        <v>216</v>
      </c>
      <c r="F4" s="5">
        <v>3</v>
      </c>
      <c r="G4" s="4" t="s">
        <v>205</v>
      </c>
      <c r="H4" s="5">
        <v>7</v>
      </c>
      <c r="I4" s="4" t="s">
        <v>275</v>
      </c>
      <c r="J4" s="5">
        <v>5</v>
      </c>
      <c r="K4" s="4" t="s">
        <v>243</v>
      </c>
      <c r="L4" s="5">
        <v>2</v>
      </c>
      <c r="M4" s="4" t="s">
        <v>246</v>
      </c>
      <c r="N4" s="5">
        <v>8</v>
      </c>
      <c r="O4" s="4" t="s">
        <v>278</v>
      </c>
      <c r="P4" s="5">
        <v>10</v>
      </c>
      <c r="Q4" s="4" t="s">
        <v>250</v>
      </c>
      <c r="R4" s="5">
        <v>15</v>
      </c>
      <c r="S4" s="4" t="s">
        <v>217</v>
      </c>
      <c r="T4" s="5">
        <v>6</v>
      </c>
      <c r="U4" s="4" t="s">
        <v>213</v>
      </c>
      <c r="V4" s="5">
        <v>4</v>
      </c>
      <c r="W4" s="4" t="s">
        <v>249</v>
      </c>
      <c r="X4" s="5">
        <v>14</v>
      </c>
      <c r="Y4" s="4" t="s">
        <v>277</v>
      </c>
      <c r="Z4" s="5">
        <v>11</v>
      </c>
      <c r="AA4" s="4" t="s">
        <v>260</v>
      </c>
      <c r="AB4" s="5">
        <v>16</v>
      </c>
      <c r="AC4" s="4" t="s">
        <v>276</v>
      </c>
      <c r="AD4" s="5">
        <v>13</v>
      </c>
      <c r="AE4" s="4" t="s">
        <v>206</v>
      </c>
      <c r="AF4" s="5">
        <v>12</v>
      </c>
      <c r="AG4" s="4"/>
      <c r="AH4" s="5"/>
      <c r="AI4" s="62">
        <f>SUM(D4:AH4)</f>
        <v>135</v>
      </c>
      <c r="AJ4" s="63">
        <f t="shared" ref="AJ4:AJ25" si="0">SUM(C33,E33,G33,I33,K33,M33,O33,Q33,S33,U33,W33,Y33,AA33,AC33,AE33,AG33)</f>
        <v>97</v>
      </c>
    </row>
    <row r="5" spans="1:36" x14ac:dyDescent="0.3">
      <c r="A5">
        <f t="shared" ref="A5:A25" si="1">RANK(AJ5,$AJ$4:$AJ$25,0)</f>
        <v>21</v>
      </c>
      <c r="B5" s="106" t="s">
        <v>11</v>
      </c>
      <c r="C5" s="124" t="s">
        <v>359</v>
      </c>
      <c r="D5" s="125">
        <v>3</v>
      </c>
      <c r="E5" s="124" t="s">
        <v>351</v>
      </c>
      <c r="F5" s="125">
        <v>9</v>
      </c>
      <c r="G5" s="124" t="s">
        <v>390</v>
      </c>
      <c r="H5" s="125">
        <v>5</v>
      </c>
      <c r="I5" s="124" t="s">
        <v>368</v>
      </c>
      <c r="J5" s="125">
        <v>2</v>
      </c>
      <c r="K5" s="124" t="s">
        <v>377</v>
      </c>
      <c r="L5" s="125">
        <v>11</v>
      </c>
      <c r="M5" s="124" t="s">
        <v>364</v>
      </c>
      <c r="N5" s="125">
        <v>15</v>
      </c>
      <c r="O5" s="124" t="s">
        <v>353</v>
      </c>
      <c r="P5" s="125">
        <v>12</v>
      </c>
      <c r="Q5" s="124" t="s">
        <v>356</v>
      </c>
      <c r="R5" s="125">
        <v>10</v>
      </c>
      <c r="S5" s="124" t="s">
        <v>376</v>
      </c>
      <c r="T5" s="125">
        <v>6</v>
      </c>
      <c r="U5" s="124" t="s">
        <v>366</v>
      </c>
      <c r="V5" s="125">
        <v>7</v>
      </c>
      <c r="W5" s="124" t="s">
        <v>363</v>
      </c>
      <c r="X5" s="125">
        <v>16</v>
      </c>
      <c r="Y5" s="124" t="s">
        <v>358</v>
      </c>
      <c r="Z5" s="125">
        <v>13</v>
      </c>
      <c r="AA5" s="124" t="s">
        <v>360</v>
      </c>
      <c r="AB5" s="125">
        <v>8</v>
      </c>
      <c r="AC5" s="124" t="s">
        <v>352</v>
      </c>
      <c r="AD5" s="125">
        <v>14</v>
      </c>
      <c r="AE5" s="124" t="s">
        <v>354</v>
      </c>
      <c r="AF5" s="125">
        <v>4</v>
      </c>
      <c r="AG5" s="7"/>
      <c r="AH5" s="8"/>
      <c r="AI5" s="18">
        <f t="shared" ref="AI5:AI25" si="2">SUM(D5:AH5)</f>
        <v>135</v>
      </c>
      <c r="AJ5" s="9">
        <f t="shared" si="0"/>
        <v>69</v>
      </c>
    </row>
    <row r="6" spans="1:36" x14ac:dyDescent="0.3">
      <c r="A6">
        <f t="shared" si="1"/>
        <v>3</v>
      </c>
      <c r="B6" s="104" t="s">
        <v>2</v>
      </c>
      <c r="C6" s="119" t="s">
        <v>245</v>
      </c>
      <c r="D6" s="143">
        <v>5</v>
      </c>
      <c r="E6" s="119" t="s">
        <v>214</v>
      </c>
      <c r="F6" s="143">
        <v>13</v>
      </c>
      <c r="G6" s="119" t="s">
        <v>205</v>
      </c>
      <c r="H6" s="143">
        <v>9</v>
      </c>
      <c r="I6" s="119" t="s">
        <v>275</v>
      </c>
      <c r="J6" s="143">
        <v>4</v>
      </c>
      <c r="K6" s="119" t="s">
        <v>198</v>
      </c>
      <c r="L6" s="143">
        <v>11</v>
      </c>
      <c r="M6" s="119" t="s">
        <v>246</v>
      </c>
      <c r="N6" s="143">
        <v>10</v>
      </c>
      <c r="O6" s="119" t="s">
        <v>278</v>
      </c>
      <c r="P6" s="143">
        <v>8</v>
      </c>
      <c r="Q6" s="119" t="s">
        <v>209</v>
      </c>
      <c r="R6" s="143">
        <v>2</v>
      </c>
      <c r="S6" s="119" t="s">
        <v>217</v>
      </c>
      <c r="T6" s="143">
        <v>12</v>
      </c>
      <c r="U6" s="119" t="s">
        <v>213</v>
      </c>
      <c r="V6" s="143">
        <v>7</v>
      </c>
      <c r="W6" s="119" t="s">
        <v>249</v>
      </c>
      <c r="X6" s="143">
        <v>16</v>
      </c>
      <c r="Y6" s="119" t="s">
        <v>247</v>
      </c>
      <c r="Z6" s="143">
        <v>3</v>
      </c>
      <c r="AA6" s="119" t="s">
        <v>218</v>
      </c>
      <c r="AB6" s="143">
        <v>6</v>
      </c>
      <c r="AC6" s="119" t="s">
        <v>276</v>
      </c>
      <c r="AD6" s="143">
        <v>15</v>
      </c>
      <c r="AE6" s="119" t="s">
        <v>210</v>
      </c>
      <c r="AF6" s="143">
        <v>14</v>
      </c>
      <c r="AG6" s="4"/>
      <c r="AH6" s="35"/>
      <c r="AI6" s="64">
        <f t="shared" si="2"/>
        <v>135</v>
      </c>
      <c r="AJ6" s="6">
        <f t="shared" si="0"/>
        <v>94</v>
      </c>
    </row>
    <row r="7" spans="1:36" x14ac:dyDescent="0.3">
      <c r="A7">
        <f t="shared" si="1"/>
        <v>13</v>
      </c>
      <c r="B7" s="103" t="s">
        <v>5</v>
      </c>
      <c r="C7" s="124" t="s">
        <v>245</v>
      </c>
      <c r="D7" s="125">
        <v>7</v>
      </c>
      <c r="E7" s="124" t="s">
        <v>214</v>
      </c>
      <c r="F7" s="125">
        <v>13</v>
      </c>
      <c r="G7" s="124" t="s">
        <v>205</v>
      </c>
      <c r="H7" s="125">
        <v>8</v>
      </c>
      <c r="I7" s="124" t="s">
        <v>275</v>
      </c>
      <c r="J7" s="125">
        <v>2</v>
      </c>
      <c r="K7" s="124" t="s">
        <v>198</v>
      </c>
      <c r="L7" s="125">
        <v>10</v>
      </c>
      <c r="M7" s="124" t="s">
        <v>246</v>
      </c>
      <c r="N7" s="125">
        <v>9</v>
      </c>
      <c r="O7" s="124" t="s">
        <v>278</v>
      </c>
      <c r="P7" s="125">
        <v>11</v>
      </c>
      <c r="Q7" s="124" t="s">
        <v>250</v>
      </c>
      <c r="R7" s="125">
        <v>15</v>
      </c>
      <c r="S7" s="124" t="s">
        <v>217</v>
      </c>
      <c r="T7" s="125">
        <v>5</v>
      </c>
      <c r="U7" s="124" t="s">
        <v>366</v>
      </c>
      <c r="V7" s="125">
        <v>6</v>
      </c>
      <c r="W7" s="124" t="s">
        <v>249</v>
      </c>
      <c r="X7" s="125">
        <v>16</v>
      </c>
      <c r="Y7" s="124" t="s">
        <v>277</v>
      </c>
      <c r="Z7" s="125">
        <v>12</v>
      </c>
      <c r="AA7" s="124" t="s">
        <v>260</v>
      </c>
      <c r="AB7" s="125">
        <v>4</v>
      </c>
      <c r="AC7" s="124" t="s">
        <v>276</v>
      </c>
      <c r="AD7" s="125">
        <v>14</v>
      </c>
      <c r="AE7" s="124" t="s">
        <v>206</v>
      </c>
      <c r="AF7" s="125">
        <v>3</v>
      </c>
      <c r="AG7" s="7"/>
      <c r="AH7" s="8"/>
      <c r="AI7" s="18">
        <f t="shared" si="2"/>
        <v>135</v>
      </c>
      <c r="AJ7" s="9">
        <f t="shared" si="0"/>
        <v>80</v>
      </c>
    </row>
    <row r="8" spans="1:36" x14ac:dyDescent="0.3">
      <c r="A8">
        <f t="shared" si="1"/>
        <v>10</v>
      </c>
      <c r="B8" s="104" t="s">
        <v>13</v>
      </c>
      <c r="C8" s="119" t="s">
        <v>359</v>
      </c>
      <c r="D8" s="143">
        <v>2</v>
      </c>
      <c r="E8" s="119" t="s">
        <v>351</v>
      </c>
      <c r="F8" s="143">
        <v>10</v>
      </c>
      <c r="G8" s="119" t="s">
        <v>378</v>
      </c>
      <c r="H8" s="143">
        <v>7</v>
      </c>
      <c r="I8" s="119" t="s">
        <v>379</v>
      </c>
      <c r="J8" s="143">
        <v>3</v>
      </c>
      <c r="K8" s="119" t="s">
        <v>377</v>
      </c>
      <c r="L8" s="143">
        <v>12</v>
      </c>
      <c r="M8" s="119" t="s">
        <v>364</v>
      </c>
      <c r="N8" s="143">
        <v>9</v>
      </c>
      <c r="O8" s="119" t="s">
        <v>353</v>
      </c>
      <c r="P8" s="143">
        <v>11</v>
      </c>
      <c r="Q8" s="119" t="s">
        <v>356</v>
      </c>
      <c r="R8" s="143">
        <v>14</v>
      </c>
      <c r="S8" s="119" t="s">
        <v>348</v>
      </c>
      <c r="T8" s="143">
        <v>6</v>
      </c>
      <c r="U8" s="119" t="s">
        <v>366</v>
      </c>
      <c r="V8" s="143">
        <v>4</v>
      </c>
      <c r="W8" s="119" t="s">
        <v>363</v>
      </c>
      <c r="X8" s="143">
        <v>16</v>
      </c>
      <c r="Y8" s="119" t="s">
        <v>358</v>
      </c>
      <c r="Z8" s="143">
        <v>13</v>
      </c>
      <c r="AA8" s="119" t="s">
        <v>360</v>
      </c>
      <c r="AB8" s="143">
        <v>5</v>
      </c>
      <c r="AC8" s="119" t="s">
        <v>352</v>
      </c>
      <c r="AD8" s="143">
        <v>15</v>
      </c>
      <c r="AE8" s="119" t="s">
        <v>367</v>
      </c>
      <c r="AF8" s="143">
        <v>8</v>
      </c>
      <c r="AG8" s="4"/>
      <c r="AH8" s="35"/>
      <c r="AI8" s="64">
        <f t="shared" si="2"/>
        <v>135</v>
      </c>
      <c r="AJ8" s="6">
        <f t="shared" si="0"/>
        <v>85</v>
      </c>
    </row>
    <row r="9" spans="1:36" x14ac:dyDescent="0.3">
      <c r="A9">
        <f t="shared" si="1"/>
        <v>2</v>
      </c>
      <c r="B9" s="116" t="s">
        <v>9</v>
      </c>
      <c r="C9" s="124" t="s">
        <v>245</v>
      </c>
      <c r="D9" s="125">
        <v>3</v>
      </c>
      <c r="E9" s="124" t="s">
        <v>216</v>
      </c>
      <c r="F9" s="125">
        <v>5</v>
      </c>
      <c r="G9" s="124" t="s">
        <v>205</v>
      </c>
      <c r="H9" s="125">
        <v>9</v>
      </c>
      <c r="I9" s="124" t="s">
        <v>244</v>
      </c>
      <c r="J9" s="125">
        <v>8</v>
      </c>
      <c r="K9" s="124" t="s">
        <v>198</v>
      </c>
      <c r="L9" s="125">
        <v>6</v>
      </c>
      <c r="M9" s="124" t="s">
        <v>246</v>
      </c>
      <c r="N9" s="125">
        <v>7</v>
      </c>
      <c r="O9" s="124" t="s">
        <v>278</v>
      </c>
      <c r="P9" s="125">
        <v>12</v>
      </c>
      <c r="Q9" s="124" t="s">
        <v>250</v>
      </c>
      <c r="R9" s="125">
        <v>15</v>
      </c>
      <c r="S9" s="124" t="s">
        <v>207</v>
      </c>
      <c r="T9" s="125">
        <v>2</v>
      </c>
      <c r="U9" s="124" t="s">
        <v>213</v>
      </c>
      <c r="V9" s="125">
        <v>4</v>
      </c>
      <c r="W9" s="124" t="s">
        <v>249</v>
      </c>
      <c r="X9" s="125">
        <v>16</v>
      </c>
      <c r="Y9" s="124" t="s">
        <v>277</v>
      </c>
      <c r="Z9" s="125">
        <v>14</v>
      </c>
      <c r="AA9" s="124" t="s">
        <v>260</v>
      </c>
      <c r="AB9" s="125">
        <v>10</v>
      </c>
      <c r="AC9" s="124" t="s">
        <v>276</v>
      </c>
      <c r="AD9" s="125">
        <v>13</v>
      </c>
      <c r="AE9" s="124" t="s">
        <v>210</v>
      </c>
      <c r="AF9" s="125">
        <v>11</v>
      </c>
      <c r="AG9" s="7"/>
      <c r="AH9" s="8"/>
      <c r="AI9" s="18">
        <f t="shared" si="2"/>
        <v>135</v>
      </c>
      <c r="AJ9" s="9">
        <f t="shared" si="0"/>
        <v>95</v>
      </c>
    </row>
    <row r="10" spans="1:36" x14ac:dyDescent="0.3">
      <c r="A10">
        <f t="shared" si="1"/>
        <v>3</v>
      </c>
      <c r="B10" s="104" t="s">
        <v>10</v>
      </c>
      <c r="C10" s="119" t="s">
        <v>359</v>
      </c>
      <c r="D10" s="143">
        <v>10</v>
      </c>
      <c r="E10" s="119" t="s">
        <v>351</v>
      </c>
      <c r="F10" s="143">
        <v>5</v>
      </c>
      <c r="G10" s="119" t="s">
        <v>390</v>
      </c>
      <c r="H10" s="143">
        <v>8</v>
      </c>
      <c r="I10" s="119" t="s">
        <v>368</v>
      </c>
      <c r="J10" s="143">
        <v>2</v>
      </c>
      <c r="K10" s="119" t="s">
        <v>377</v>
      </c>
      <c r="L10" s="143">
        <v>4</v>
      </c>
      <c r="M10" s="119" t="s">
        <v>364</v>
      </c>
      <c r="N10" s="143">
        <v>3</v>
      </c>
      <c r="O10" s="119" t="s">
        <v>353</v>
      </c>
      <c r="P10" s="143">
        <v>11</v>
      </c>
      <c r="Q10" s="119" t="s">
        <v>356</v>
      </c>
      <c r="R10" s="143">
        <v>14</v>
      </c>
      <c r="S10" s="119" t="s">
        <v>348</v>
      </c>
      <c r="T10" s="143">
        <v>13</v>
      </c>
      <c r="U10" s="119" t="s">
        <v>375</v>
      </c>
      <c r="V10" s="143">
        <v>9</v>
      </c>
      <c r="W10" s="119" t="s">
        <v>363</v>
      </c>
      <c r="X10" s="143">
        <v>16</v>
      </c>
      <c r="Y10" s="119" t="s">
        <v>358</v>
      </c>
      <c r="Z10" s="143">
        <v>7</v>
      </c>
      <c r="AA10" s="119" t="s">
        <v>360</v>
      </c>
      <c r="AB10" s="143">
        <v>6</v>
      </c>
      <c r="AC10" s="119" t="s">
        <v>352</v>
      </c>
      <c r="AD10" s="143">
        <v>15</v>
      </c>
      <c r="AE10" s="119" t="s">
        <v>367</v>
      </c>
      <c r="AF10" s="143">
        <v>12</v>
      </c>
      <c r="AG10" s="4"/>
      <c r="AH10" s="35"/>
      <c r="AI10" s="64">
        <f t="shared" si="2"/>
        <v>135</v>
      </c>
      <c r="AJ10" s="6">
        <f t="shared" si="0"/>
        <v>94</v>
      </c>
    </row>
    <row r="11" spans="1:36" x14ac:dyDescent="0.3">
      <c r="A11">
        <f t="shared" si="1"/>
        <v>15</v>
      </c>
      <c r="B11" s="103" t="s">
        <v>14</v>
      </c>
      <c r="C11" s="124" t="s">
        <v>262</v>
      </c>
      <c r="D11" s="125">
        <v>9</v>
      </c>
      <c r="E11" s="124" t="s">
        <v>214</v>
      </c>
      <c r="F11" s="125">
        <v>8</v>
      </c>
      <c r="G11" s="124" t="s">
        <v>248</v>
      </c>
      <c r="H11" s="125">
        <v>4</v>
      </c>
      <c r="I11" s="124" t="s">
        <v>275</v>
      </c>
      <c r="J11" s="125">
        <v>2</v>
      </c>
      <c r="K11" s="124" t="s">
        <v>198</v>
      </c>
      <c r="L11" s="125">
        <v>10</v>
      </c>
      <c r="M11" s="124" t="s">
        <v>246</v>
      </c>
      <c r="N11" s="125">
        <v>11</v>
      </c>
      <c r="O11" s="124" t="s">
        <v>278</v>
      </c>
      <c r="P11" s="125">
        <v>3</v>
      </c>
      <c r="Q11" s="124" t="s">
        <v>250</v>
      </c>
      <c r="R11" s="125">
        <v>15</v>
      </c>
      <c r="S11" s="124" t="s">
        <v>217</v>
      </c>
      <c r="T11" s="125">
        <v>13</v>
      </c>
      <c r="U11" s="124" t="s">
        <v>263</v>
      </c>
      <c r="V11" s="125">
        <v>5</v>
      </c>
      <c r="W11" s="124" t="s">
        <v>249</v>
      </c>
      <c r="X11" s="125">
        <v>16</v>
      </c>
      <c r="Y11" s="124" t="s">
        <v>277</v>
      </c>
      <c r="Z11" s="125">
        <v>12</v>
      </c>
      <c r="AA11" s="124" t="s">
        <v>218</v>
      </c>
      <c r="AB11" s="125">
        <v>6</v>
      </c>
      <c r="AC11" s="124" t="s">
        <v>276</v>
      </c>
      <c r="AD11" s="125">
        <v>14</v>
      </c>
      <c r="AE11" s="124" t="s">
        <v>206</v>
      </c>
      <c r="AF11" s="125">
        <v>7</v>
      </c>
      <c r="AG11" s="7"/>
      <c r="AH11" s="8"/>
      <c r="AI11" s="18">
        <f t="shared" si="2"/>
        <v>135</v>
      </c>
      <c r="AJ11" s="9">
        <f t="shared" si="0"/>
        <v>79</v>
      </c>
    </row>
    <row r="12" spans="1:36" x14ac:dyDescent="0.3">
      <c r="A12">
        <f t="shared" si="1"/>
        <v>22</v>
      </c>
      <c r="B12" s="104" t="s">
        <v>12</v>
      </c>
      <c r="C12" s="119" t="s">
        <v>401</v>
      </c>
      <c r="D12" s="71"/>
      <c r="E12" s="4"/>
      <c r="F12" s="71"/>
      <c r="G12" s="4"/>
      <c r="H12" s="71"/>
      <c r="I12" s="4"/>
      <c r="J12" s="71"/>
      <c r="K12" s="4"/>
      <c r="L12" s="71"/>
      <c r="M12" s="4"/>
      <c r="N12" s="71"/>
      <c r="O12" s="4"/>
      <c r="P12" s="71"/>
      <c r="Q12" s="4"/>
      <c r="R12" s="71"/>
      <c r="S12" s="4"/>
      <c r="T12" s="71"/>
      <c r="U12" s="4"/>
      <c r="V12" s="71"/>
      <c r="W12" s="4"/>
      <c r="X12" s="71"/>
      <c r="Y12" s="4"/>
      <c r="Z12" s="71"/>
      <c r="AA12" s="4"/>
      <c r="AB12" s="71"/>
      <c r="AC12" s="4"/>
      <c r="AD12" s="71"/>
      <c r="AE12" s="4"/>
      <c r="AF12" s="71"/>
      <c r="AG12" s="4"/>
      <c r="AH12" s="35"/>
      <c r="AI12" s="64">
        <f t="shared" si="2"/>
        <v>0</v>
      </c>
      <c r="AJ12" s="6">
        <f t="shared" si="0"/>
        <v>0</v>
      </c>
    </row>
    <row r="13" spans="1:36" x14ac:dyDescent="0.3">
      <c r="A13">
        <f t="shared" si="1"/>
        <v>10</v>
      </c>
      <c r="B13" s="103" t="s">
        <v>8</v>
      </c>
      <c r="C13" s="124" t="s">
        <v>262</v>
      </c>
      <c r="D13" s="125">
        <v>10</v>
      </c>
      <c r="E13" s="124" t="s">
        <v>214</v>
      </c>
      <c r="F13" s="125">
        <v>13</v>
      </c>
      <c r="G13" s="124" t="s">
        <v>205</v>
      </c>
      <c r="H13" s="125">
        <v>4</v>
      </c>
      <c r="I13" s="124" t="s">
        <v>275</v>
      </c>
      <c r="J13" s="125">
        <v>3</v>
      </c>
      <c r="K13" s="124" t="s">
        <v>198</v>
      </c>
      <c r="L13" s="125">
        <v>11</v>
      </c>
      <c r="M13" s="124" t="s">
        <v>246</v>
      </c>
      <c r="N13" s="125">
        <v>6</v>
      </c>
      <c r="O13" s="124" t="s">
        <v>278</v>
      </c>
      <c r="P13" s="125">
        <v>12</v>
      </c>
      <c r="Q13" s="124" t="s">
        <v>250</v>
      </c>
      <c r="R13" s="125">
        <v>15</v>
      </c>
      <c r="S13" s="124" t="s">
        <v>217</v>
      </c>
      <c r="T13" s="125">
        <v>8</v>
      </c>
      <c r="U13" s="124" t="s">
        <v>263</v>
      </c>
      <c r="V13" s="125">
        <v>2</v>
      </c>
      <c r="W13" s="124" t="s">
        <v>249</v>
      </c>
      <c r="X13" s="125">
        <v>16</v>
      </c>
      <c r="Y13" s="124" t="s">
        <v>277</v>
      </c>
      <c r="Z13" s="125">
        <v>9</v>
      </c>
      <c r="AA13" s="124" t="s">
        <v>218</v>
      </c>
      <c r="AB13" s="125">
        <v>7</v>
      </c>
      <c r="AC13" s="124" t="s">
        <v>276</v>
      </c>
      <c r="AD13" s="125">
        <v>14</v>
      </c>
      <c r="AE13" s="124" t="s">
        <v>206</v>
      </c>
      <c r="AF13" s="125">
        <v>5</v>
      </c>
      <c r="AG13" s="7"/>
      <c r="AH13" s="8"/>
      <c r="AI13" s="18">
        <f t="shared" si="2"/>
        <v>135</v>
      </c>
      <c r="AJ13" s="9">
        <f t="shared" si="0"/>
        <v>85</v>
      </c>
    </row>
    <row r="14" spans="1:36" x14ac:dyDescent="0.3">
      <c r="A14">
        <f t="shared" si="1"/>
        <v>8</v>
      </c>
      <c r="B14" s="104" t="s">
        <v>6</v>
      </c>
      <c r="C14" s="119" t="s">
        <v>349</v>
      </c>
      <c r="D14" s="143">
        <v>2</v>
      </c>
      <c r="E14" s="119" t="s">
        <v>365</v>
      </c>
      <c r="F14" s="143">
        <v>4</v>
      </c>
      <c r="G14" s="119" t="s">
        <v>378</v>
      </c>
      <c r="H14" s="143">
        <v>5</v>
      </c>
      <c r="I14" s="119" t="s">
        <v>368</v>
      </c>
      <c r="J14" s="143">
        <v>3</v>
      </c>
      <c r="K14" s="119" t="s">
        <v>377</v>
      </c>
      <c r="L14" s="143">
        <v>13</v>
      </c>
      <c r="M14" s="119" t="s">
        <v>364</v>
      </c>
      <c r="N14" s="143">
        <v>11</v>
      </c>
      <c r="O14" s="119" t="s">
        <v>353</v>
      </c>
      <c r="P14" s="143">
        <v>6</v>
      </c>
      <c r="Q14" s="119" t="s">
        <v>356</v>
      </c>
      <c r="R14" s="143">
        <v>16</v>
      </c>
      <c r="S14" s="119" t="s">
        <v>348</v>
      </c>
      <c r="T14" s="143">
        <v>10</v>
      </c>
      <c r="U14" s="119" t="s">
        <v>366</v>
      </c>
      <c r="V14" s="143">
        <v>9</v>
      </c>
      <c r="W14" s="119" t="s">
        <v>363</v>
      </c>
      <c r="X14" s="143">
        <v>15</v>
      </c>
      <c r="Y14" s="119" t="s">
        <v>358</v>
      </c>
      <c r="Z14" s="143">
        <v>12</v>
      </c>
      <c r="AA14" s="119" t="s">
        <v>360</v>
      </c>
      <c r="AB14" s="143">
        <v>8</v>
      </c>
      <c r="AC14" s="119" t="s">
        <v>352</v>
      </c>
      <c r="AD14" s="143">
        <v>14</v>
      </c>
      <c r="AE14" s="119" t="s">
        <v>210</v>
      </c>
      <c r="AF14" s="143">
        <v>7</v>
      </c>
      <c r="AG14" s="4"/>
      <c r="AH14" s="35"/>
      <c r="AI14" s="64">
        <f t="shared" si="2"/>
        <v>135</v>
      </c>
      <c r="AJ14" s="6">
        <f t="shared" si="0"/>
        <v>90</v>
      </c>
    </row>
    <row r="15" spans="1:36" x14ac:dyDescent="0.3">
      <c r="A15">
        <f t="shared" si="1"/>
        <v>16</v>
      </c>
      <c r="B15" s="103" t="s">
        <v>4</v>
      </c>
      <c r="C15" s="124" t="s">
        <v>245</v>
      </c>
      <c r="D15" s="125">
        <v>8</v>
      </c>
      <c r="E15" s="124" t="s">
        <v>214</v>
      </c>
      <c r="F15" s="125">
        <v>9</v>
      </c>
      <c r="G15" s="124" t="s">
        <v>248</v>
      </c>
      <c r="H15" s="125">
        <v>4</v>
      </c>
      <c r="I15" s="124" t="s">
        <v>244</v>
      </c>
      <c r="J15" s="125">
        <v>5</v>
      </c>
      <c r="K15" s="124" t="s">
        <v>198</v>
      </c>
      <c r="L15" s="125">
        <v>10</v>
      </c>
      <c r="M15" s="124" t="s">
        <v>246</v>
      </c>
      <c r="N15" s="125">
        <v>11</v>
      </c>
      <c r="O15" s="124" t="s">
        <v>278</v>
      </c>
      <c r="P15" s="125">
        <v>6</v>
      </c>
      <c r="Q15" s="124" t="s">
        <v>250</v>
      </c>
      <c r="R15" s="125">
        <v>15</v>
      </c>
      <c r="S15" s="124" t="s">
        <v>217</v>
      </c>
      <c r="T15" s="125">
        <v>12</v>
      </c>
      <c r="U15" s="124" t="s">
        <v>263</v>
      </c>
      <c r="V15" s="125">
        <v>3</v>
      </c>
      <c r="W15" s="124" t="s">
        <v>249</v>
      </c>
      <c r="X15" s="125">
        <v>16</v>
      </c>
      <c r="Y15" s="124" t="s">
        <v>277</v>
      </c>
      <c r="Z15" s="125">
        <v>13</v>
      </c>
      <c r="AA15" s="124" t="s">
        <v>218</v>
      </c>
      <c r="AB15" s="125">
        <v>2</v>
      </c>
      <c r="AC15" s="124" t="s">
        <v>276</v>
      </c>
      <c r="AD15" s="125">
        <v>14</v>
      </c>
      <c r="AE15" s="124" t="s">
        <v>210</v>
      </c>
      <c r="AF15" s="125">
        <v>7</v>
      </c>
      <c r="AG15" s="7"/>
      <c r="AH15" s="8"/>
      <c r="AI15" s="18">
        <f t="shared" si="2"/>
        <v>135</v>
      </c>
      <c r="AJ15" s="9">
        <f t="shared" si="0"/>
        <v>77</v>
      </c>
    </row>
    <row r="16" spans="1:36" x14ac:dyDescent="0.3">
      <c r="A16">
        <f t="shared" si="1"/>
        <v>17</v>
      </c>
      <c r="B16" s="104" t="s">
        <v>7</v>
      </c>
      <c r="C16" s="119" t="s">
        <v>262</v>
      </c>
      <c r="D16" s="143">
        <v>4</v>
      </c>
      <c r="E16" s="119" t="s">
        <v>214</v>
      </c>
      <c r="F16" s="143">
        <v>6</v>
      </c>
      <c r="G16" s="119" t="s">
        <v>205</v>
      </c>
      <c r="H16" s="143">
        <v>8</v>
      </c>
      <c r="I16" s="119" t="s">
        <v>244</v>
      </c>
      <c r="J16" s="143">
        <v>9</v>
      </c>
      <c r="K16" s="119" t="s">
        <v>198</v>
      </c>
      <c r="L16" s="143">
        <v>12</v>
      </c>
      <c r="M16" s="119" t="s">
        <v>246</v>
      </c>
      <c r="N16" s="143">
        <v>10</v>
      </c>
      <c r="O16" s="119" t="s">
        <v>278</v>
      </c>
      <c r="P16" s="143">
        <v>11</v>
      </c>
      <c r="Q16" s="119" t="s">
        <v>250</v>
      </c>
      <c r="R16" s="143">
        <v>14</v>
      </c>
      <c r="S16" s="119" t="s">
        <v>207</v>
      </c>
      <c r="T16" s="143">
        <v>2</v>
      </c>
      <c r="U16" s="119" t="s">
        <v>263</v>
      </c>
      <c r="V16" s="143">
        <v>7</v>
      </c>
      <c r="W16" s="119" t="s">
        <v>249</v>
      </c>
      <c r="X16" s="143">
        <v>16</v>
      </c>
      <c r="Y16" s="119" t="s">
        <v>277</v>
      </c>
      <c r="Z16" s="143">
        <v>13</v>
      </c>
      <c r="AA16" s="119" t="s">
        <v>218</v>
      </c>
      <c r="AB16" s="143">
        <v>3</v>
      </c>
      <c r="AC16" s="119" t="s">
        <v>276</v>
      </c>
      <c r="AD16" s="143">
        <v>15</v>
      </c>
      <c r="AE16" s="119" t="s">
        <v>206</v>
      </c>
      <c r="AF16" s="143">
        <v>5</v>
      </c>
      <c r="AG16" s="4"/>
      <c r="AH16" s="35"/>
      <c r="AI16" s="64">
        <f t="shared" si="2"/>
        <v>135</v>
      </c>
      <c r="AJ16" s="6">
        <f t="shared" si="0"/>
        <v>75</v>
      </c>
    </row>
    <row r="17" spans="1:36" x14ac:dyDescent="0.3">
      <c r="A17">
        <f t="shared" si="1"/>
        <v>6</v>
      </c>
      <c r="B17" s="89" t="s">
        <v>40</v>
      </c>
      <c r="C17" s="27" t="s">
        <v>245</v>
      </c>
      <c r="D17" s="28">
        <v>2</v>
      </c>
      <c r="E17" s="27" t="s">
        <v>214</v>
      </c>
      <c r="F17" s="28">
        <v>3</v>
      </c>
      <c r="G17" s="27" t="s">
        <v>248</v>
      </c>
      <c r="H17" s="28">
        <v>4</v>
      </c>
      <c r="I17" s="27" t="s">
        <v>244</v>
      </c>
      <c r="J17" s="28">
        <v>5</v>
      </c>
      <c r="K17" s="27" t="s">
        <v>198</v>
      </c>
      <c r="L17" s="28">
        <v>6</v>
      </c>
      <c r="M17" s="27" t="s">
        <v>246</v>
      </c>
      <c r="N17" s="28">
        <v>7</v>
      </c>
      <c r="O17" s="27" t="s">
        <v>278</v>
      </c>
      <c r="P17" s="28">
        <v>8</v>
      </c>
      <c r="Q17" s="27" t="s">
        <v>250</v>
      </c>
      <c r="R17" s="28">
        <v>9</v>
      </c>
      <c r="S17" s="27" t="s">
        <v>217</v>
      </c>
      <c r="T17" s="28">
        <v>10</v>
      </c>
      <c r="U17" s="27" t="s">
        <v>213</v>
      </c>
      <c r="V17" s="28">
        <v>11</v>
      </c>
      <c r="W17" s="27" t="s">
        <v>249</v>
      </c>
      <c r="X17" s="28">
        <v>12</v>
      </c>
      <c r="Y17" s="27" t="s">
        <v>277</v>
      </c>
      <c r="Z17" s="28">
        <v>13</v>
      </c>
      <c r="AA17" s="27" t="s">
        <v>260</v>
      </c>
      <c r="AB17" s="28">
        <v>14</v>
      </c>
      <c r="AC17" s="27" t="s">
        <v>276</v>
      </c>
      <c r="AD17" s="28">
        <v>15</v>
      </c>
      <c r="AE17" s="27" t="s">
        <v>210</v>
      </c>
      <c r="AF17" s="28">
        <v>16</v>
      </c>
      <c r="AG17" s="27"/>
      <c r="AH17" s="28"/>
      <c r="AI17" s="25">
        <f t="shared" si="2"/>
        <v>135</v>
      </c>
      <c r="AJ17" s="26">
        <f t="shared" si="0"/>
        <v>93</v>
      </c>
    </row>
    <row r="18" spans="1:36" x14ac:dyDescent="0.3">
      <c r="A18">
        <f t="shared" si="1"/>
        <v>13</v>
      </c>
      <c r="B18" s="104" t="s">
        <v>3</v>
      </c>
      <c r="C18" s="119" t="s">
        <v>245</v>
      </c>
      <c r="D18" s="143">
        <v>4</v>
      </c>
      <c r="E18" s="119" t="s">
        <v>214</v>
      </c>
      <c r="F18" s="143">
        <v>9</v>
      </c>
      <c r="G18" s="119" t="s">
        <v>205</v>
      </c>
      <c r="H18" s="143">
        <v>3</v>
      </c>
      <c r="I18" s="119" t="s">
        <v>275</v>
      </c>
      <c r="J18" s="143">
        <v>6</v>
      </c>
      <c r="K18" s="119" t="s">
        <v>198</v>
      </c>
      <c r="L18" s="143">
        <v>7</v>
      </c>
      <c r="M18" s="119" t="s">
        <v>246</v>
      </c>
      <c r="N18" s="143">
        <v>10</v>
      </c>
      <c r="O18" s="119" t="s">
        <v>278</v>
      </c>
      <c r="P18" s="143">
        <v>12</v>
      </c>
      <c r="Q18" s="119" t="s">
        <v>250</v>
      </c>
      <c r="R18" s="143">
        <v>13</v>
      </c>
      <c r="S18" s="119" t="s">
        <v>217</v>
      </c>
      <c r="T18" s="143">
        <v>8</v>
      </c>
      <c r="U18" s="119" t="s">
        <v>213</v>
      </c>
      <c r="V18" s="143">
        <v>2</v>
      </c>
      <c r="W18" s="119" t="s">
        <v>249</v>
      </c>
      <c r="X18" s="143">
        <v>14</v>
      </c>
      <c r="Y18" s="119" t="s">
        <v>277</v>
      </c>
      <c r="Z18" s="143">
        <v>11</v>
      </c>
      <c r="AA18" s="119" t="s">
        <v>218</v>
      </c>
      <c r="AB18" s="143">
        <v>16</v>
      </c>
      <c r="AC18" s="119" t="s">
        <v>276</v>
      </c>
      <c r="AD18" s="143">
        <v>15</v>
      </c>
      <c r="AE18" s="119" t="s">
        <v>210</v>
      </c>
      <c r="AF18" s="143">
        <v>5</v>
      </c>
      <c r="AG18" s="4"/>
      <c r="AH18" s="35"/>
      <c r="AI18" s="40">
        <f t="shared" si="2"/>
        <v>135</v>
      </c>
      <c r="AJ18" s="53">
        <f t="shared" si="0"/>
        <v>80</v>
      </c>
    </row>
    <row r="19" spans="1:36" x14ac:dyDescent="0.3">
      <c r="A19">
        <f t="shared" si="1"/>
        <v>9</v>
      </c>
      <c r="B19" s="89" t="s">
        <v>60</v>
      </c>
      <c r="C19" s="27" t="s">
        <v>245</v>
      </c>
      <c r="D19" s="28">
        <v>7</v>
      </c>
      <c r="E19" s="27" t="s">
        <v>214</v>
      </c>
      <c r="F19" s="28">
        <v>12</v>
      </c>
      <c r="G19" s="27" t="s">
        <v>205</v>
      </c>
      <c r="H19" s="28">
        <v>4</v>
      </c>
      <c r="I19" s="27" t="s">
        <v>275</v>
      </c>
      <c r="J19" s="28">
        <v>2</v>
      </c>
      <c r="K19" s="27" t="s">
        <v>198</v>
      </c>
      <c r="L19" s="28">
        <v>8</v>
      </c>
      <c r="M19" s="27" t="s">
        <v>246</v>
      </c>
      <c r="N19" s="28">
        <v>11</v>
      </c>
      <c r="O19" s="27" t="s">
        <v>278</v>
      </c>
      <c r="P19" s="28">
        <v>10</v>
      </c>
      <c r="Q19" s="27" t="s">
        <v>250</v>
      </c>
      <c r="R19" s="28">
        <v>15</v>
      </c>
      <c r="S19" s="27" t="s">
        <v>217</v>
      </c>
      <c r="T19" s="28">
        <v>9</v>
      </c>
      <c r="U19" s="27" t="s">
        <v>213</v>
      </c>
      <c r="V19" s="28">
        <v>3</v>
      </c>
      <c r="W19" s="27" t="s">
        <v>249</v>
      </c>
      <c r="X19" s="28">
        <v>16</v>
      </c>
      <c r="Y19" s="27" t="s">
        <v>277</v>
      </c>
      <c r="Z19" s="28">
        <v>13</v>
      </c>
      <c r="AA19" s="27" t="s">
        <v>260</v>
      </c>
      <c r="AB19" s="28">
        <v>6</v>
      </c>
      <c r="AC19" s="27" t="s">
        <v>276</v>
      </c>
      <c r="AD19" s="28">
        <v>14</v>
      </c>
      <c r="AE19" s="27" t="s">
        <v>210</v>
      </c>
      <c r="AF19" s="28">
        <v>5</v>
      </c>
      <c r="AG19" s="27"/>
      <c r="AH19" s="28"/>
      <c r="AI19" s="18">
        <f t="shared" si="2"/>
        <v>135</v>
      </c>
      <c r="AJ19" s="9">
        <f t="shared" si="0"/>
        <v>89</v>
      </c>
    </row>
    <row r="20" spans="1:36" x14ac:dyDescent="0.3">
      <c r="A20">
        <f t="shared" si="1"/>
        <v>20</v>
      </c>
      <c r="B20" s="104" t="s">
        <v>61</v>
      </c>
      <c r="C20" s="119" t="s">
        <v>262</v>
      </c>
      <c r="D20" s="143">
        <v>5</v>
      </c>
      <c r="E20" s="119" t="s">
        <v>214</v>
      </c>
      <c r="F20" s="143">
        <v>11</v>
      </c>
      <c r="G20" s="119" t="s">
        <v>248</v>
      </c>
      <c r="H20" s="143">
        <v>3</v>
      </c>
      <c r="I20" s="119" t="s">
        <v>244</v>
      </c>
      <c r="J20" s="143">
        <v>7</v>
      </c>
      <c r="K20" s="119" t="s">
        <v>198</v>
      </c>
      <c r="L20" s="143">
        <v>12</v>
      </c>
      <c r="M20" s="119" t="s">
        <v>208</v>
      </c>
      <c r="N20" s="143">
        <v>8</v>
      </c>
      <c r="O20" s="119" t="s">
        <v>278</v>
      </c>
      <c r="P20" s="143">
        <v>10</v>
      </c>
      <c r="Q20" s="119" t="s">
        <v>250</v>
      </c>
      <c r="R20" s="143">
        <v>15</v>
      </c>
      <c r="S20" s="119" t="s">
        <v>217</v>
      </c>
      <c r="T20" s="143">
        <v>6</v>
      </c>
      <c r="U20" s="119" t="s">
        <v>213</v>
      </c>
      <c r="V20" s="143">
        <v>4</v>
      </c>
      <c r="W20" s="119" t="s">
        <v>249</v>
      </c>
      <c r="X20" s="143">
        <v>16</v>
      </c>
      <c r="Y20" s="119" t="s">
        <v>277</v>
      </c>
      <c r="Z20" s="143">
        <v>13</v>
      </c>
      <c r="AA20" s="119" t="s">
        <v>218</v>
      </c>
      <c r="AB20" s="143">
        <v>9</v>
      </c>
      <c r="AC20" s="119" t="s">
        <v>276</v>
      </c>
      <c r="AD20" s="143">
        <v>14</v>
      </c>
      <c r="AE20" s="119" t="s">
        <v>210</v>
      </c>
      <c r="AF20" s="143">
        <v>2</v>
      </c>
      <c r="AG20" s="4"/>
      <c r="AH20" s="55"/>
      <c r="AI20" s="40">
        <f t="shared" si="2"/>
        <v>135</v>
      </c>
      <c r="AJ20" s="53">
        <f t="shared" si="0"/>
        <v>70</v>
      </c>
    </row>
    <row r="21" spans="1:36" x14ac:dyDescent="0.3">
      <c r="A21">
        <f t="shared" si="1"/>
        <v>12</v>
      </c>
      <c r="B21" s="103" t="s">
        <v>340</v>
      </c>
      <c r="C21" s="124" t="s">
        <v>359</v>
      </c>
      <c r="D21" s="125">
        <v>3</v>
      </c>
      <c r="E21" s="124" t="s">
        <v>351</v>
      </c>
      <c r="F21" s="125">
        <v>7</v>
      </c>
      <c r="G21" s="124" t="s">
        <v>395</v>
      </c>
      <c r="H21" s="125">
        <v>2</v>
      </c>
      <c r="I21" s="124" t="s">
        <v>382</v>
      </c>
      <c r="J21" s="125">
        <v>6</v>
      </c>
      <c r="K21" s="124" t="s">
        <v>388</v>
      </c>
      <c r="L21" s="125">
        <v>13</v>
      </c>
      <c r="M21" s="124" t="s">
        <v>396</v>
      </c>
      <c r="N21" s="125">
        <v>14</v>
      </c>
      <c r="O21" s="124" t="s">
        <v>384</v>
      </c>
      <c r="P21" s="125">
        <v>12</v>
      </c>
      <c r="Q21" s="124" t="s">
        <v>397</v>
      </c>
      <c r="R21" s="125">
        <v>11</v>
      </c>
      <c r="S21" s="124" t="s">
        <v>383</v>
      </c>
      <c r="T21" s="125">
        <v>10</v>
      </c>
      <c r="U21" s="124" t="s">
        <v>385</v>
      </c>
      <c r="V21" s="125">
        <v>9</v>
      </c>
      <c r="W21" s="124" t="s">
        <v>398</v>
      </c>
      <c r="X21" s="125">
        <v>15</v>
      </c>
      <c r="Y21" s="124" t="s">
        <v>350</v>
      </c>
      <c r="Z21" s="125">
        <v>8</v>
      </c>
      <c r="AA21" s="124" t="s">
        <v>387</v>
      </c>
      <c r="AB21" s="125">
        <v>4</v>
      </c>
      <c r="AC21" s="124" t="s">
        <v>399</v>
      </c>
      <c r="AD21" s="125">
        <v>16</v>
      </c>
      <c r="AE21" s="124" t="s">
        <v>400</v>
      </c>
      <c r="AF21" s="125">
        <v>5</v>
      </c>
      <c r="AG21" s="124"/>
      <c r="AH21" s="125"/>
      <c r="AI21" s="18">
        <f t="shared" si="2"/>
        <v>135</v>
      </c>
      <c r="AJ21" s="9">
        <f t="shared" si="0"/>
        <v>83</v>
      </c>
    </row>
    <row r="22" spans="1:36" x14ac:dyDescent="0.3">
      <c r="A22">
        <f t="shared" si="1"/>
        <v>18</v>
      </c>
      <c r="B22" s="104" t="s">
        <v>339</v>
      </c>
      <c r="C22" s="119" t="s">
        <v>262</v>
      </c>
      <c r="D22" s="143">
        <v>6</v>
      </c>
      <c r="E22" s="119" t="s">
        <v>214</v>
      </c>
      <c r="F22" s="143">
        <v>12</v>
      </c>
      <c r="G22" s="119" t="s">
        <v>205</v>
      </c>
      <c r="H22" s="143">
        <v>4</v>
      </c>
      <c r="I22" s="119" t="s">
        <v>275</v>
      </c>
      <c r="J22" s="143">
        <v>9</v>
      </c>
      <c r="K22" s="119" t="s">
        <v>198</v>
      </c>
      <c r="L22" s="143">
        <v>2</v>
      </c>
      <c r="M22" s="119" t="s">
        <v>246</v>
      </c>
      <c r="N22" s="143">
        <v>10</v>
      </c>
      <c r="O22" s="119" t="s">
        <v>278</v>
      </c>
      <c r="P22" s="143">
        <v>11</v>
      </c>
      <c r="Q22" s="119" t="s">
        <v>250</v>
      </c>
      <c r="R22" s="143">
        <v>14</v>
      </c>
      <c r="S22" s="119" t="s">
        <v>207</v>
      </c>
      <c r="T22" s="143">
        <v>8</v>
      </c>
      <c r="U22" s="119" t="s">
        <v>263</v>
      </c>
      <c r="V22" s="143">
        <v>5</v>
      </c>
      <c r="W22" s="119" t="s">
        <v>249</v>
      </c>
      <c r="X22" s="143">
        <v>15</v>
      </c>
      <c r="Y22" s="119" t="s">
        <v>277</v>
      </c>
      <c r="Z22" s="143">
        <v>13</v>
      </c>
      <c r="AA22" s="119" t="s">
        <v>218</v>
      </c>
      <c r="AB22" s="143">
        <v>7</v>
      </c>
      <c r="AC22" s="119" t="s">
        <v>276</v>
      </c>
      <c r="AD22" s="143">
        <v>16</v>
      </c>
      <c r="AE22" s="119" t="s">
        <v>210</v>
      </c>
      <c r="AF22" s="143">
        <v>3</v>
      </c>
      <c r="AG22" s="119"/>
      <c r="AH22" s="134"/>
      <c r="AI22" s="64">
        <f t="shared" si="2"/>
        <v>135</v>
      </c>
      <c r="AJ22" s="6">
        <f t="shared" si="0"/>
        <v>74</v>
      </c>
    </row>
    <row r="23" spans="1:36" x14ac:dyDescent="0.3">
      <c r="A23">
        <f t="shared" si="1"/>
        <v>3</v>
      </c>
      <c r="B23" s="89" t="s">
        <v>347</v>
      </c>
      <c r="C23" s="124" t="s">
        <v>245</v>
      </c>
      <c r="D23" s="125">
        <v>2</v>
      </c>
      <c r="E23" s="124" t="s">
        <v>214</v>
      </c>
      <c r="F23" s="125">
        <v>9</v>
      </c>
      <c r="G23" s="124" t="s">
        <v>205</v>
      </c>
      <c r="H23" s="125">
        <v>8</v>
      </c>
      <c r="I23" s="124" t="s">
        <v>275</v>
      </c>
      <c r="J23" s="125">
        <v>3</v>
      </c>
      <c r="K23" s="124" t="s">
        <v>198</v>
      </c>
      <c r="L23" s="125">
        <v>13</v>
      </c>
      <c r="M23" s="124" t="s">
        <v>246</v>
      </c>
      <c r="N23" s="125">
        <v>10</v>
      </c>
      <c r="O23" s="124" t="s">
        <v>278</v>
      </c>
      <c r="P23" s="125">
        <v>11</v>
      </c>
      <c r="Q23" s="124" t="s">
        <v>250</v>
      </c>
      <c r="R23" s="125">
        <v>15</v>
      </c>
      <c r="S23" s="124" t="s">
        <v>207</v>
      </c>
      <c r="T23" s="125">
        <v>4</v>
      </c>
      <c r="U23" s="124" t="s">
        <v>213</v>
      </c>
      <c r="V23" s="125">
        <v>5</v>
      </c>
      <c r="W23" s="124" t="s">
        <v>249</v>
      </c>
      <c r="X23" s="125">
        <v>16</v>
      </c>
      <c r="Y23" s="124" t="s">
        <v>277</v>
      </c>
      <c r="Z23" s="125">
        <v>12</v>
      </c>
      <c r="AA23" s="124" t="s">
        <v>260</v>
      </c>
      <c r="AB23" s="125">
        <v>6</v>
      </c>
      <c r="AC23" s="124" t="s">
        <v>276</v>
      </c>
      <c r="AD23" s="125">
        <v>14</v>
      </c>
      <c r="AE23" s="124" t="s">
        <v>210</v>
      </c>
      <c r="AF23" s="125">
        <v>7</v>
      </c>
      <c r="AG23" s="124"/>
      <c r="AH23" s="125"/>
      <c r="AI23" s="18">
        <f t="shared" si="2"/>
        <v>135</v>
      </c>
      <c r="AJ23" s="9">
        <f t="shared" si="0"/>
        <v>94</v>
      </c>
    </row>
    <row r="24" spans="1:36" x14ac:dyDescent="0.3">
      <c r="A24">
        <f t="shared" si="1"/>
        <v>19</v>
      </c>
      <c r="B24" s="104" t="s">
        <v>345</v>
      </c>
      <c r="C24" s="119" t="s">
        <v>262</v>
      </c>
      <c r="D24" s="143">
        <v>2</v>
      </c>
      <c r="E24" s="119" t="s">
        <v>214</v>
      </c>
      <c r="F24" s="143">
        <v>12</v>
      </c>
      <c r="G24" s="119" t="s">
        <v>205</v>
      </c>
      <c r="H24" s="143">
        <v>8</v>
      </c>
      <c r="I24" s="119" t="s">
        <v>244</v>
      </c>
      <c r="J24" s="143">
        <v>3</v>
      </c>
      <c r="K24" s="119" t="s">
        <v>198</v>
      </c>
      <c r="L24" s="143">
        <v>9</v>
      </c>
      <c r="M24" s="119" t="s">
        <v>246</v>
      </c>
      <c r="N24" s="143">
        <v>4</v>
      </c>
      <c r="O24" s="119" t="s">
        <v>278</v>
      </c>
      <c r="P24" s="143">
        <v>11</v>
      </c>
      <c r="Q24" s="119" t="s">
        <v>250</v>
      </c>
      <c r="R24" s="143">
        <v>14</v>
      </c>
      <c r="S24" s="119" t="s">
        <v>207</v>
      </c>
      <c r="T24" s="143">
        <v>10</v>
      </c>
      <c r="U24" s="119" t="s">
        <v>263</v>
      </c>
      <c r="V24" s="143">
        <v>5</v>
      </c>
      <c r="W24" s="119" t="s">
        <v>249</v>
      </c>
      <c r="X24" s="143">
        <v>16</v>
      </c>
      <c r="Y24" s="119" t="s">
        <v>277</v>
      </c>
      <c r="Z24" s="143">
        <v>13</v>
      </c>
      <c r="AA24" s="119" t="s">
        <v>218</v>
      </c>
      <c r="AB24" s="143">
        <v>6</v>
      </c>
      <c r="AC24" s="119" t="s">
        <v>276</v>
      </c>
      <c r="AD24" s="143">
        <v>15</v>
      </c>
      <c r="AE24" s="119" t="s">
        <v>210</v>
      </c>
      <c r="AF24" s="143">
        <v>7</v>
      </c>
      <c r="AG24" s="119"/>
      <c r="AH24" s="134"/>
      <c r="AI24" s="64">
        <f t="shared" si="2"/>
        <v>135</v>
      </c>
      <c r="AJ24" s="6">
        <f t="shared" si="0"/>
        <v>71</v>
      </c>
    </row>
    <row r="25" spans="1:36" ht="14.95" thickBot="1" x14ac:dyDescent="0.35">
      <c r="A25">
        <f t="shared" si="1"/>
        <v>7</v>
      </c>
      <c r="B25" s="118" t="s">
        <v>346</v>
      </c>
      <c r="C25" s="124" t="s">
        <v>262</v>
      </c>
      <c r="D25" s="125">
        <v>4</v>
      </c>
      <c r="E25" s="124" t="s">
        <v>214</v>
      </c>
      <c r="F25" s="125">
        <v>11</v>
      </c>
      <c r="G25" s="124" t="s">
        <v>205</v>
      </c>
      <c r="H25" s="125">
        <v>9</v>
      </c>
      <c r="I25" s="124" t="s">
        <v>275</v>
      </c>
      <c r="J25" s="125">
        <v>2</v>
      </c>
      <c r="K25" s="124" t="s">
        <v>198</v>
      </c>
      <c r="L25" s="125">
        <v>8</v>
      </c>
      <c r="M25" s="124" t="s">
        <v>246</v>
      </c>
      <c r="N25" s="125">
        <v>10</v>
      </c>
      <c r="O25" s="124" t="s">
        <v>278</v>
      </c>
      <c r="P25" s="125">
        <v>13</v>
      </c>
      <c r="Q25" s="124" t="s">
        <v>250</v>
      </c>
      <c r="R25" s="125">
        <v>15</v>
      </c>
      <c r="S25" s="124" t="s">
        <v>217</v>
      </c>
      <c r="T25" s="125">
        <v>3</v>
      </c>
      <c r="U25" s="124" t="s">
        <v>263</v>
      </c>
      <c r="V25" s="125">
        <v>6</v>
      </c>
      <c r="W25" s="124" t="s">
        <v>249</v>
      </c>
      <c r="X25" s="125">
        <v>16</v>
      </c>
      <c r="Y25" s="124" t="s">
        <v>277</v>
      </c>
      <c r="Z25" s="125">
        <v>12</v>
      </c>
      <c r="AA25" s="124" t="s">
        <v>260</v>
      </c>
      <c r="AB25" s="125">
        <v>7</v>
      </c>
      <c r="AC25" s="124" t="s">
        <v>276</v>
      </c>
      <c r="AD25" s="125">
        <v>14</v>
      </c>
      <c r="AE25" s="124" t="s">
        <v>210</v>
      </c>
      <c r="AF25" s="125">
        <v>5</v>
      </c>
      <c r="AG25" s="124"/>
      <c r="AH25" s="125"/>
      <c r="AI25" s="59">
        <f t="shared" si="2"/>
        <v>135</v>
      </c>
      <c r="AJ25" s="60">
        <f t="shared" si="0"/>
        <v>92</v>
      </c>
    </row>
    <row r="26" spans="1:36" ht="14.95" thickBot="1" x14ac:dyDescent="0.35">
      <c r="B26" s="29" t="s">
        <v>15</v>
      </c>
      <c r="C26" s="196" t="s">
        <v>211</v>
      </c>
      <c r="D26" s="196"/>
      <c r="E26" s="196" t="s">
        <v>212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LAR@SEA</v>
      </c>
      <c r="D32" s="193"/>
      <c r="E32" s="193" t="str">
        <f t="shared" ref="E32" si="3">E3</f>
        <v>CHI@OAK</v>
      </c>
      <c r="F32" s="193"/>
      <c r="G32" s="193" t="str">
        <f t="shared" ref="G32" si="4">G3</f>
        <v>JAX@CAR</v>
      </c>
      <c r="H32" s="193"/>
      <c r="I32" s="193" t="str">
        <f t="shared" ref="I32" si="5">I3</f>
        <v>ARI@CIN</v>
      </c>
      <c r="J32" s="193"/>
      <c r="K32" s="193" t="str">
        <f t="shared" ref="K32" si="6">K3</f>
        <v>ATL@HOU</v>
      </c>
      <c r="L32" s="193"/>
      <c r="M32" s="193" t="str">
        <f t="shared" ref="M32" si="7">M3</f>
        <v>TB@NO</v>
      </c>
      <c r="N32" s="193"/>
      <c r="O32" s="193" t="str">
        <f t="shared" ref="O32" si="8">O3</f>
        <v>MIN@NYG</v>
      </c>
      <c r="P32" s="193"/>
      <c r="Q32" s="193" t="str">
        <f t="shared" ref="Q32" si="9">Q3</f>
        <v>NYJ@PHI</v>
      </c>
      <c r="R32" s="193"/>
      <c r="S32" s="193" t="str">
        <f t="shared" ref="S32" si="10">S3</f>
        <v>BAL@PIT</v>
      </c>
      <c r="T32" s="193"/>
      <c r="U32" s="193" t="str">
        <f t="shared" ref="U32" si="11">U3</f>
        <v>BUF@TEN</v>
      </c>
      <c r="V32" s="193"/>
      <c r="W32" s="193" t="str">
        <f t="shared" ref="W32" si="12">W3</f>
        <v>NE@WAS</v>
      </c>
      <c r="X32" s="193"/>
      <c r="Y32" s="193" t="str">
        <f t="shared" ref="Y32" si="13">Y3</f>
        <v>DEN@LAC</v>
      </c>
      <c r="Z32" s="193"/>
      <c r="AA32" s="193" t="str">
        <f t="shared" ref="AA32" si="14">AA3</f>
        <v>GB@DAL</v>
      </c>
      <c r="AB32" s="193"/>
      <c r="AC32" s="193" t="str">
        <f t="shared" ref="AC32" si="15">AC3</f>
        <v>IND@KC</v>
      </c>
      <c r="AD32" s="193"/>
      <c r="AE32" s="193" t="str">
        <f t="shared" ref="AE32" si="16">AE3</f>
        <v>CLE@SF</v>
      </c>
      <c r="AF32" s="194"/>
      <c r="AG32" s="209">
        <f t="shared" ref="AG32" si="17"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IF(C4="sea",D4,"-")</f>
        <v>9</v>
      </c>
      <c r="D33" s="195"/>
      <c r="E33" s="190">
        <f>IF(E4="oak",F4,"-")</f>
        <v>3</v>
      </c>
      <c r="F33" s="192"/>
      <c r="G33" s="190">
        <f>IF(G4="car",H4,"-")</f>
        <v>7</v>
      </c>
      <c r="H33" s="192"/>
      <c r="I33" s="190">
        <f>IF(I4="ari",J4,"-")</f>
        <v>5</v>
      </c>
      <c r="J33" s="192"/>
      <c r="K33" s="190" t="str">
        <f>IF(K4="hou",L4,"-")</f>
        <v>-</v>
      </c>
      <c r="L33" s="192"/>
      <c r="M33" s="190">
        <f>IF(M4="no",N4,"-")</f>
        <v>8</v>
      </c>
      <c r="N33" s="192"/>
      <c r="O33" s="190">
        <f>IF(O4="min",P4,"-")</f>
        <v>10</v>
      </c>
      <c r="P33" s="192"/>
      <c r="Q33" s="190">
        <f>IF(Q4="phi",R4,"-")</f>
        <v>15</v>
      </c>
      <c r="R33" s="192"/>
      <c r="S33" s="190">
        <f>IF(S4="bal",T4,"-")</f>
        <v>6</v>
      </c>
      <c r="T33" s="192"/>
      <c r="U33" s="190">
        <f>IF(U4="buf",V4,"-")</f>
        <v>4</v>
      </c>
      <c r="V33" s="192"/>
      <c r="W33" s="190">
        <f>IF(W4="ne",X4,"-")</f>
        <v>14</v>
      </c>
      <c r="X33" s="192"/>
      <c r="Y33" s="190" t="str">
        <f>IF(Y4="den",Z4,"-")</f>
        <v>-</v>
      </c>
      <c r="Z33" s="192"/>
      <c r="AA33" s="190">
        <f>IF(AA4="gb",AB4,"-")</f>
        <v>16</v>
      </c>
      <c r="AB33" s="192"/>
      <c r="AC33" s="190" t="str">
        <f>IF(AC4="ind",AD4,"-")</f>
        <v>-</v>
      </c>
      <c r="AD33" s="192"/>
      <c r="AE33" s="190" t="str">
        <f>IF(AE4="sf",AF4,"-")</f>
        <v>-</v>
      </c>
      <c r="AF33" s="191"/>
      <c r="AG33" s="220">
        <f t="shared" ref="AG33" si="18">IF(AG4="",AH4,"-")</f>
        <v>0</v>
      </c>
      <c r="AH33" s="216"/>
      <c r="AJ33" s="21">
        <f>COUNTIF(C33:AH33,"&gt;=1")</f>
        <v>11</v>
      </c>
    </row>
    <row r="34" spans="2:36" x14ac:dyDescent="0.3">
      <c r="B34" s="12" t="str">
        <f t="shared" ref="B34:B54" si="19">B5</f>
        <v>Ben</v>
      </c>
      <c r="C34" s="186">
        <f t="shared" ref="C34:C54" si="20">IF(C5="sea",D5,"-")</f>
        <v>3</v>
      </c>
      <c r="D34" s="187"/>
      <c r="E34" s="186" t="str">
        <f t="shared" ref="E34:E54" si="21">IF(E5="oak",F5,"-")</f>
        <v>-</v>
      </c>
      <c r="F34" s="187"/>
      <c r="G34" s="186" t="str">
        <f t="shared" ref="G34:G54" si="22">IF(G5="car",H5,"-")</f>
        <v>-</v>
      </c>
      <c r="H34" s="187"/>
      <c r="I34" s="186">
        <f t="shared" ref="I34:I54" si="23">IF(I5="ari",J5,"-")</f>
        <v>2</v>
      </c>
      <c r="J34" s="187"/>
      <c r="K34" s="186">
        <f t="shared" ref="K34:K54" si="24">IF(K5="hou",L5,"-")</f>
        <v>11</v>
      </c>
      <c r="L34" s="187"/>
      <c r="M34" s="186">
        <f t="shared" ref="M34:M54" si="25">IF(M5="no",N5,"-")</f>
        <v>15</v>
      </c>
      <c r="N34" s="187"/>
      <c r="O34" s="186">
        <f t="shared" ref="O34:O54" si="26">IF(O5="min",P5,"-")</f>
        <v>12</v>
      </c>
      <c r="P34" s="187"/>
      <c r="Q34" s="186">
        <f t="shared" ref="Q34:Q54" si="27">IF(Q5="phi",R5,"-")</f>
        <v>10</v>
      </c>
      <c r="R34" s="187"/>
      <c r="S34" s="186" t="str">
        <f t="shared" ref="S34:S54" si="28">IF(S5="bal",T5,"-")</f>
        <v>-</v>
      </c>
      <c r="T34" s="187"/>
      <c r="U34" s="186" t="str">
        <f t="shared" ref="U34:U54" si="29">IF(U5="buf",V5,"-")</f>
        <v>-</v>
      </c>
      <c r="V34" s="187"/>
      <c r="W34" s="186">
        <f t="shared" ref="W34:W54" si="30">IF(W5="ne",X5,"-")</f>
        <v>16</v>
      </c>
      <c r="X34" s="187"/>
      <c r="Y34" s="186" t="str">
        <f t="shared" ref="Y34:Y54" si="31">IF(Y5="den",Z5,"-")</f>
        <v>-</v>
      </c>
      <c r="Z34" s="187"/>
      <c r="AA34" s="186" t="str">
        <f t="shared" ref="AA34:AA54" si="32">IF(AA5="gb",AB5,"-")</f>
        <v>-</v>
      </c>
      <c r="AB34" s="187"/>
      <c r="AC34" s="186" t="str">
        <f t="shared" ref="AC34:AC54" si="33">IF(AC5="ind",AD5,"-")</f>
        <v>-</v>
      </c>
      <c r="AD34" s="187"/>
      <c r="AE34" s="186" t="str">
        <f t="shared" ref="AE34:AE54" si="34">IF(AE5="sf",AF5,"-")</f>
        <v>-</v>
      </c>
      <c r="AF34" s="188"/>
      <c r="AG34" s="187">
        <f t="shared" ref="AG34:AG48" si="35">IF(AG5="",AH5,"-")</f>
        <v>0</v>
      </c>
      <c r="AH34" s="215"/>
      <c r="AJ34" s="21">
        <f t="shared" ref="AJ34:AJ54" si="36">COUNTIF(C34:AH34,"&gt;=1")</f>
        <v>7</v>
      </c>
    </row>
    <row r="35" spans="2:36" x14ac:dyDescent="0.3">
      <c r="B35" s="11" t="str">
        <f t="shared" si="19"/>
        <v>Trevor</v>
      </c>
      <c r="C35" s="183" t="str">
        <f t="shared" si="20"/>
        <v>-</v>
      </c>
      <c r="D35" s="184"/>
      <c r="E35" s="183" t="str">
        <f t="shared" si="21"/>
        <v>-</v>
      </c>
      <c r="F35" s="184"/>
      <c r="G35" s="183">
        <f t="shared" si="22"/>
        <v>9</v>
      </c>
      <c r="H35" s="184"/>
      <c r="I35" s="183">
        <f t="shared" si="23"/>
        <v>4</v>
      </c>
      <c r="J35" s="184"/>
      <c r="K35" s="183">
        <f t="shared" si="24"/>
        <v>11</v>
      </c>
      <c r="L35" s="184"/>
      <c r="M35" s="183">
        <f t="shared" si="25"/>
        <v>10</v>
      </c>
      <c r="N35" s="184"/>
      <c r="O35" s="183">
        <f t="shared" si="26"/>
        <v>8</v>
      </c>
      <c r="P35" s="184"/>
      <c r="Q35" s="183" t="str">
        <f t="shared" si="27"/>
        <v>-</v>
      </c>
      <c r="R35" s="184"/>
      <c r="S35" s="183">
        <f t="shared" si="28"/>
        <v>12</v>
      </c>
      <c r="T35" s="184"/>
      <c r="U35" s="183">
        <f t="shared" si="29"/>
        <v>7</v>
      </c>
      <c r="V35" s="184"/>
      <c r="W35" s="183">
        <f t="shared" si="30"/>
        <v>16</v>
      </c>
      <c r="X35" s="184"/>
      <c r="Y35" s="183">
        <f t="shared" si="31"/>
        <v>3</v>
      </c>
      <c r="Z35" s="184"/>
      <c r="AA35" s="183" t="str">
        <f t="shared" si="32"/>
        <v>-</v>
      </c>
      <c r="AB35" s="184"/>
      <c r="AC35" s="183" t="str">
        <f t="shared" si="33"/>
        <v>-</v>
      </c>
      <c r="AD35" s="184"/>
      <c r="AE35" s="183">
        <f t="shared" si="34"/>
        <v>14</v>
      </c>
      <c r="AF35" s="185"/>
      <c r="AG35" s="184">
        <f t="shared" si="35"/>
        <v>0</v>
      </c>
      <c r="AH35" s="213"/>
      <c r="AJ35" s="21">
        <f t="shared" si="36"/>
        <v>10</v>
      </c>
    </row>
    <row r="36" spans="2:36" x14ac:dyDescent="0.3">
      <c r="B36" s="12" t="str">
        <f t="shared" si="19"/>
        <v>Alex</v>
      </c>
      <c r="C36" s="186" t="str">
        <f t="shared" si="20"/>
        <v>-</v>
      </c>
      <c r="D36" s="187"/>
      <c r="E36" s="186" t="str">
        <f t="shared" si="21"/>
        <v>-</v>
      </c>
      <c r="F36" s="187"/>
      <c r="G36" s="186">
        <f t="shared" si="22"/>
        <v>8</v>
      </c>
      <c r="H36" s="187"/>
      <c r="I36" s="186">
        <f t="shared" si="23"/>
        <v>2</v>
      </c>
      <c r="J36" s="187"/>
      <c r="K36" s="186">
        <f t="shared" si="24"/>
        <v>10</v>
      </c>
      <c r="L36" s="187"/>
      <c r="M36" s="186">
        <f t="shared" si="25"/>
        <v>9</v>
      </c>
      <c r="N36" s="187"/>
      <c r="O36" s="186">
        <f t="shared" si="26"/>
        <v>11</v>
      </c>
      <c r="P36" s="187"/>
      <c r="Q36" s="186">
        <f t="shared" si="27"/>
        <v>15</v>
      </c>
      <c r="R36" s="187"/>
      <c r="S36" s="186">
        <f t="shared" si="28"/>
        <v>5</v>
      </c>
      <c r="T36" s="187"/>
      <c r="U36" s="186" t="str">
        <f t="shared" si="29"/>
        <v>-</v>
      </c>
      <c r="V36" s="187"/>
      <c r="W36" s="186">
        <f t="shared" si="30"/>
        <v>16</v>
      </c>
      <c r="X36" s="187"/>
      <c r="Y36" s="186" t="str">
        <f t="shared" si="31"/>
        <v>-</v>
      </c>
      <c r="Z36" s="187"/>
      <c r="AA36" s="186">
        <f t="shared" si="32"/>
        <v>4</v>
      </c>
      <c r="AB36" s="187"/>
      <c r="AC36" s="186" t="str">
        <f t="shared" si="33"/>
        <v>-</v>
      </c>
      <c r="AD36" s="187"/>
      <c r="AE36" s="186" t="str">
        <f t="shared" si="34"/>
        <v>-</v>
      </c>
      <c r="AF36" s="188"/>
      <c r="AG36" s="187">
        <f t="shared" si="35"/>
        <v>0</v>
      </c>
      <c r="AH36" s="215"/>
      <c r="AJ36" s="21">
        <f t="shared" si="36"/>
        <v>9</v>
      </c>
    </row>
    <row r="37" spans="2:36" x14ac:dyDescent="0.3">
      <c r="B37" s="11" t="str">
        <f t="shared" si="19"/>
        <v>Katelyn</v>
      </c>
      <c r="C37" s="183">
        <f t="shared" si="20"/>
        <v>2</v>
      </c>
      <c r="D37" s="184"/>
      <c r="E37" s="183" t="str">
        <f t="shared" si="21"/>
        <v>-</v>
      </c>
      <c r="F37" s="184"/>
      <c r="G37" s="183">
        <f t="shared" si="22"/>
        <v>7</v>
      </c>
      <c r="H37" s="184"/>
      <c r="I37" s="183" t="str">
        <f t="shared" si="23"/>
        <v>-</v>
      </c>
      <c r="J37" s="184"/>
      <c r="K37" s="183">
        <f t="shared" si="24"/>
        <v>12</v>
      </c>
      <c r="L37" s="184"/>
      <c r="M37" s="183">
        <f t="shared" si="25"/>
        <v>9</v>
      </c>
      <c r="N37" s="184"/>
      <c r="O37" s="183">
        <f t="shared" si="26"/>
        <v>11</v>
      </c>
      <c r="P37" s="184"/>
      <c r="Q37" s="183">
        <f t="shared" si="27"/>
        <v>14</v>
      </c>
      <c r="R37" s="184"/>
      <c r="S37" s="183">
        <f t="shared" si="28"/>
        <v>6</v>
      </c>
      <c r="T37" s="184"/>
      <c r="U37" s="183" t="str">
        <f t="shared" si="29"/>
        <v>-</v>
      </c>
      <c r="V37" s="184"/>
      <c r="W37" s="183">
        <f t="shared" si="30"/>
        <v>16</v>
      </c>
      <c r="X37" s="184"/>
      <c r="Y37" s="183" t="str">
        <f t="shared" si="31"/>
        <v>-</v>
      </c>
      <c r="Z37" s="184"/>
      <c r="AA37" s="183" t="str">
        <f t="shared" si="32"/>
        <v>-</v>
      </c>
      <c r="AB37" s="184"/>
      <c r="AC37" s="183" t="str">
        <f t="shared" si="33"/>
        <v>-</v>
      </c>
      <c r="AD37" s="184"/>
      <c r="AE37" s="183">
        <f t="shared" si="34"/>
        <v>8</v>
      </c>
      <c r="AF37" s="185"/>
      <c r="AG37" s="184">
        <f t="shared" si="35"/>
        <v>0</v>
      </c>
      <c r="AH37" s="213"/>
      <c r="AJ37" s="21">
        <f t="shared" si="36"/>
        <v>9</v>
      </c>
    </row>
    <row r="38" spans="2:36" x14ac:dyDescent="0.3">
      <c r="B38" s="12" t="str">
        <f t="shared" si="19"/>
        <v>Shelby</v>
      </c>
      <c r="C38" s="186" t="str">
        <f t="shared" si="20"/>
        <v>-</v>
      </c>
      <c r="D38" s="187"/>
      <c r="E38" s="186">
        <f t="shared" si="21"/>
        <v>5</v>
      </c>
      <c r="F38" s="187"/>
      <c r="G38" s="186">
        <f t="shared" si="22"/>
        <v>9</v>
      </c>
      <c r="H38" s="187"/>
      <c r="I38" s="186" t="str">
        <f t="shared" si="23"/>
        <v>-</v>
      </c>
      <c r="J38" s="187"/>
      <c r="K38" s="186">
        <f t="shared" si="24"/>
        <v>6</v>
      </c>
      <c r="L38" s="187"/>
      <c r="M38" s="186">
        <f t="shared" si="25"/>
        <v>7</v>
      </c>
      <c r="N38" s="187"/>
      <c r="O38" s="186">
        <f t="shared" si="26"/>
        <v>12</v>
      </c>
      <c r="P38" s="187"/>
      <c r="Q38" s="186">
        <f t="shared" si="27"/>
        <v>15</v>
      </c>
      <c r="R38" s="187"/>
      <c r="S38" s="186" t="str">
        <f t="shared" si="28"/>
        <v>-</v>
      </c>
      <c r="T38" s="187"/>
      <c r="U38" s="186">
        <f t="shared" si="29"/>
        <v>4</v>
      </c>
      <c r="V38" s="187"/>
      <c r="W38" s="186">
        <f t="shared" si="30"/>
        <v>16</v>
      </c>
      <c r="X38" s="187"/>
      <c r="Y38" s="186" t="str">
        <f t="shared" si="31"/>
        <v>-</v>
      </c>
      <c r="Z38" s="187"/>
      <c r="AA38" s="186">
        <f t="shared" si="32"/>
        <v>10</v>
      </c>
      <c r="AB38" s="187"/>
      <c r="AC38" s="186" t="str">
        <f t="shared" si="33"/>
        <v>-</v>
      </c>
      <c r="AD38" s="187"/>
      <c r="AE38" s="186">
        <f t="shared" si="34"/>
        <v>11</v>
      </c>
      <c r="AF38" s="188"/>
      <c r="AG38" s="187">
        <f t="shared" si="35"/>
        <v>0</v>
      </c>
      <c r="AH38" s="215"/>
      <c r="AJ38" s="21">
        <f t="shared" si="36"/>
        <v>10</v>
      </c>
    </row>
    <row r="39" spans="2:36" x14ac:dyDescent="0.3">
      <c r="B39" s="11" t="str">
        <f t="shared" si="19"/>
        <v>Chris</v>
      </c>
      <c r="C39" s="183">
        <f t="shared" si="20"/>
        <v>10</v>
      </c>
      <c r="D39" s="184"/>
      <c r="E39" s="183" t="str">
        <f t="shared" si="21"/>
        <v>-</v>
      </c>
      <c r="F39" s="184"/>
      <c r="G39" s="183" t="str">
        <f t="shared" si="22"/>
        <v>-</v>
      </c>
      <c r="H39" s="184"/>
      <c r="I39" s="183">
        <f t="shared" si="23"/>
        <v>2</v>
      </c>
      <c r="J39" s="184"/>
      <c r="K39" s="183">
        <f t="shared" si="24"/>
        <v>4</v>
      </c>
      <c r="L39" s="184"/>
      <c r="M39" s="183">
        <f t="shared" si="25"/>
        <v>3</v>
      </c>
      <c r="N39" s="184"/>
      <c r="O39" s="183">
        <f t="shared" si="26"/>
        <v>11</v>
      </c>
      <c r="P39" s="184"/>
      <c r="Q39" s="183">
        <f t="shared" si="27"/>
        <v>14</v>
      </c>
      <c r="R39" s="184"/>
      <c r="S39" s="183">
        <f t="shared" si="28"/>
        <v>13</v>
      </c>
      <c r="T39" s="184"/>
      <c r="U39" s="183">
        <f t="shared" si="29"/>
        <v>9</v>
      </c>
      <c r="V39" s="184"/>
      <c r="W39" s="183">
        <f t="shared" si="30"/>
        <v>16</v>
      </c>
      <c r="X39" s="184"/>
      <c r="Y39" s="183" t="str">
        <f t="shared" si="31"/>
        <v>-</v>
      </c>
      <c r="Z39" s="184"/>
      <c r="AA39" s="183" t="str">
        <f t="shared" si="32"/>
        <v>-</v>
      </c>
      <c r="AB39" s="184"/>
      <c r="AC39" s="183" t="str">
        <f t="shared" si="33"/>
        <v>-</v>
      </c>
      <c r="AD39" s="184"/>
      <c r="AE39" s="183">
        <f t="shared" si="34"/>
        <v>12</v>
      </c>
      <c r="AF39" s="185"/>
      <c r="AG39" s="184">
        <f t="shared" si="35"/>
        <v>0</v>
      </c>
      <c r="AH39" s="213"/>
      <c r="AJ39" s="21">
        <f t="shared" si="36"/>
        <v>10</v>
      </c>
    </row>
    <row r="40" spans="2:36" x14ac:dyDescent="0.3">
      <c r="B40" s="12" t="str">
        <f t="shared" si="19"/>
        <v>Jeremy</v>
      </c>
      <c r="C40" s="186">
        <f t="shared" si="20"/>
        <v>9</v>
      </c>
      <c r="D40" s="187"/>
      <c r="E40" s="186" t="str">
        <f t="shared" si="21"/>
        <v>-</v>
      </c>
      <c r="F40" s="187"/>
      <c r="G40" s="186" t="str">
        <f t="shared" si="22"/>
        <v>-</v>
      </c>
      <c r="H40" s="187"/>
      <c r="I40" s="186">
        <f t="shared" si="23"/>
        <v>2</v>
      </c>
      <c r="J40" s="187"/>
      <c r="K40" s="186">
        <f t="shared" si="24"/>
        <v>10</v>
      </c>
      <c r="L40" s="187"/>
      <c r="M40" s="186">
        <f t="shared" si="25"/>
        <v>11</v>
      </c>
      <c r="N40" s="187"/>
      <c r="O40" s="186">
        <f t="shared" si="26"/>
        <v>3</v>
      </c>
      <c r="P40" s="187"/>
      <c r="Q40" s="186">
        <f t="shared" si="27"/>
        <v>15</v>
      </c>
      <c r="R40" s="187"/>
      <c r="S40" s="186">
        <f t="shared" si="28"/>
        <v>13</v>
      </c>
      <c r="T40" s="187"/>
      <c r="U40" s="186" t="str">
        <f t="shared" si="29"/>
        <v>-</v>
      </c>
      <c r="V40" s="187"/>
      <c r="W40" s="186">
        <f t="shared" si="30"/>
        <v>16</v>
      </c>
      <c r="X40" s="187"/>
      <c r="Y40" s="186" t="str">
        <f t="shared" si="31"/>
        <v>-</v>
      </c>
      <c r="Z40" s="187"/>
      <c r="AA40" s="186" t="str">
        <f t="shared" si="32"/>
        <v>-</v>
      </c>
      <c r="AB40" s="187"/>
      <c r="AC40" s="186" t="str">
        <f t="shared" si="33"/>
        <v>-</v>
      </c>
      <c r="AD40" s="187"/>
      <c r="AE40" s="186" t="str">
        <f t="shared" si="34"/>
        <v>-</v>
      </c>
      <c r="AF40" s="188"/>
      <c r="AG40" s="187">
        <f t="shared" si="35"/>
        <v>0</v>
      </c>
      <c r="AH40" s="215"/>
      <c r="AJ40" s="21">
        <f t="shared" si="36"/>
        <v>8</v>
      </c>
    </row>
    <row r="41" spans="2:36" x14ac:dyDescent="0.3">
      <c r="B41" s="11" t="str">
        <f t="shared" si="19"/>
        <v>Sam</v>
      </c>
      <c r="C41" s="183" t="str">
        <f t="shared" si="20"/>
        <v>-</v>
      </c>
      <c r="D41" s="184"/>
      <c r="E41" s="183" t="str">
        <f t="shared" si="21"/>
        <v>-</v>
      </c>
      <c r="F41" s="184"/>
      <c r="G41" s="183" t="str">
        <f t="shared" si="22"/>
        <v>-</v>
      </c>
      <c r="H41" s="184"/>
      <c r="I41" s="183" t="str">
        <f t="shared" si="23"/>
        <v>-</v>
      </c>
      <c r="J41" s="184"/>
      <c r="K41" s="183" t="str">
        <f t="shared" si="24"/>
        <v>-</v>
      </c>
      <c r="L41" s="184"/>
      <c r="M41" s="183" t="str">
        <f t="shared" si="25"/>
        <v>-</v>
      </c>
      <c r="N41" s="184"/>
      <c r="O41" s="183" t="str">
        <f t="shared" si="26"/>
        <v>-</v>
      </c>
      <c r="P41" s="184"/>
      <c r="Q41" s="183" t="str">
        <f t="shared" si="27"/>
        <v>-</v>
      </c>
      <c r="R41" s="184"/>
      <c r="S41" s="183" t="str">
        <f t="shared" si="28"/>
        <v>-</v>
      </c>
      <c r="T41" s="184"/>
      <c r="U41" s="183" t="str">
        <f t="shared" si="29"/>
        <v>-</v>
      </c>
      <c r="V41" s="184"/>
      <c r="W41" s="183" t="str">
        <f t="shared" si="30"/>
        <v>-</v>
      </c>
      <c r="X41" s="184"/>
      <c r="Y41" s="183" t="str">
        <f t="shared" si="31"/>
        <v>-</v>
      </c>
      <c r="Z41" s="184"/>
      <c r="AA41" s="183" t="str">
        <f t="shared" si="32"/>
        <v>-</v>
      </c>
      <c r="AB41" s="184"/>
      <c r="AC41" s="183" t="str">
        <f t="shared" si="33"/>
        <v>-</v>
      </c>
      <c r="AD41" s="184"/>
      <c r="AE41" s="183" t="str">
        <f t="shared" si="34"/>
        <v>-</v>
      </c>
      <c r="AF41" s="185"/>
      <c r="AG41" s="184">
        <f t="shared" si="35"/>
        <v>0</v>
      </c>
      <c r="AH41" s="213"/>
      <c r="AJ41" s="21">
        <f t="shared" si="36"/>
        <v>0</v>
      </c>
    </row>
    <row r="42" spans="2:36" x14ac:dyDescent="0.3">
      <c r="B42" s="12" t="str">
        <f t="shared" si="19"/>
        <v>Cody</v>
      </c>
      <c r="C42" s="186">
        <f t="shared" si="20"/>
        <v>10</v>
      </c>
      <c r="D42" s="187"/>
      <c r="E42" s="186" t="str">
        <f t="shared" si="21"/>
        <v>-</v>
      </c>
      <c r="F42" s="187"/>
      <c r="G42" s="186">
        <f t="shared" si="22"/>
        <v>4</v>
      </c>
      <c r="H42" s="187"/>
      <c r="I42" s="186">
        <f t="shared" si="23"/>
        <v>3</v>
      </c>
      <c r="J42" s="187"/>
      <c r="K42" s="186">
        <f t="shared" si="24"/>
        <v>11</v>
      </c>
      <c r="L42" s="187"/>
      <c r="M42" s="186">
        <f t="shared" si="25"/>
        <v>6</v>
      </c>
      <c r="N42" s="187"/>
      <c r="O42" s="186">
        <f t="shared" si="26"/>
        <v>12</v>
      </c>
      <c r="P42" s="187"/>
      <c r="Q42" s="186">
        <f t="shared" si="27"/>
        <v>15</v>
      </c>
      <c r="R42" s="187"/>
      <c r="S42" s="186">
        <f t="shared" si="28"/>
        <v>8</v>
      </c>
      <c r="T42" s="187"/>
      <c r="U42" s="186" t="str">
        <f t="shared" si="29"/>
        <v>-</v>
      </c>
      <c r="V42" s="187"/>
      <c r="W42" s="186">
        <f t="shared" si="30"/>
        <v>16</v>
      </c>
      <c r="X42" s="187"/>
      <c r="Y42" s="186" t="str">
        <f t="shared" si="31"/>
        <v>-</v>
      </c>
      <c r="Z42" s="187"/>
      <c r="AA42" s="186" t="str">
        <f t="shared" si="32"/>
        <v>-</v>
      </c>
      <c r="AB42" s="187"/>
      <c r="AC42" s="186" t="str">
        <f t="shared" si="33"/>
        <v>-</v>
      </c>
      <c r="AD42" s="187"/>
      <c r="AE42" s="186" t="str">
        <f t="shared" si="34"/>
        <v>-</v>
      </c>
      <c r="AF42" s="188"/>
      <c r="AG42" s="187">
        <f t="shared" si="35"/>
        <v>0</v>
      </c>
      <c r="AH42" s="215"/>
      <c r="AJ42" s="21">
        <f t="shared" si="36"/>
        <v>9</v>
      </c>
    </row>
    <row r="43" spans="2:36" x14ac:dyDescent="0.3">
      <c r="B43" s="11" t="str">
        <f t="shared" si="19"/>
        <v>Tom</v>
      </c>
      <c r="C43" s="183" t="str">
        <f t="shared" si="20"/>
        <v>-</v>
      </c>
      <c r="D43" s="184"/>
      <c r="E43" s="183">
        <f t="shared" si="21"/>
        <v>4</v>
      </c>
      <c r="F43" s="184"/>
      <c r="G43" s="183">
        <f t="shared" si="22"/>
        <v>5</v>
      </c>
      <c r="H43" s="184"/>
      <c r="I43" s="183">
        <f t="shared" si="23"/>
        <v>3</v>
      </c>
      <c r="J43" s="184"/>
      <c r="K43" s="183">
        <f t="shared" si="24"/>
        <v>13</v>
      </c>
      <c r="L43" s="184"/>
      <c r="M43" s="183">
        <f t="shared" si="25"/>
        <v>11</v>
      </c>
      <c r="N43" s="184"/>
      <c r="O43" s="183">
        <f t="shared" si="26"/>
        <v>6</v>
      </c>
      <c r="P43" s="184"/>
      <c r="Q43" s="183">
        <f t="shared" si="27"/>
        <v>16</v>
      </c>
      <c r="R43" s="184"/>
      <c r="S43" s="183">
        <f t="shared" si="28"/>
        <v>10</v>
      </c>
      <c r="T43" s="184"/>
      <c r="U43" s="183" t="str">
        <f t="shared" si="29"/>
        <v>-</v>
      </c>
      <c r="V43" s="184"/>
      <c r="W43" s="183">
        <f t="shared" si="30"/>
        <v>15</v>
      </c>
      <c r="X43" s="184"/>
      <c r="Y43" s="183" t="str">
        <f t="shared" si="31"/>
        <v>-</v>
      </c>
      <c r="Z43" s="184"/>
      <c r="AA43" s="183" t="str">
        <f t="shared" si="32"/>
        <v>-</v>
      </c>
      <c r="AB43" s="184"/>
      <c r="AC43" s="183" t="str">
        <f t="shared" si="33"/>
        <v>-</v>
      </c>
      <c r="AD43" s="184"/>
      <c r="AE43" s="183">
        <f t="shared" si="34"/>
        <v>7</v>
      </c>
      <c r="AF43" s="185"/>
      <c r="AG43" s="184">
        <f t="shared" si="35"/>
        <v>0</v>
      </c>
      <c r="AH43" s="213"/>
      <c r="AJ43" s="21">
        <f t="shared" si="36"/>
        <v>10</v>
      </c>
    </row>
    <row r="44" spans="2:36" x14ac:dyDescent="0.3">
      <c r="B44" s="12" t="str">
        <f t="shared" si="19"/>
        <v>Austin</v>
      </c>
      <c r="C44" s="186" t="str">
        <f t="shared" si="20"/>
        <v>-</v>
      </c>
      <c r="D44" s="187"/>
      <c r="E44" s="186" t="str">
        <f t="shared" si="21"/>
        <v>-</v>
      </c>
      <c r="F44" s="187"/>
      <c r="G44" s="186" t="str">
        <f t="shared" si="22"/>
        <v>-</v>
      </c>
      <c r="H44" s="187"/>
      <c r="I44" s="186" t="str">
        <f t="shared" si="23"/>
        <v>-</v>
      </c>
      <c r="J44" s="187"/>
      <c r="K44" s="186">
        <f t="shared" si="24"/>
        <v>10</v>
      </c>
      <c r="L44" s="187"/>
      <c r="M44" s="186">
        <f t="shared" si="25"/>
        <v>11</v>
      </c>
      <c r="N44" s="187"/>
      <c r="O44" s="186">
        <f t="shared" si="26"/>
        <v>6</v>
      </c>
      <c r="P44" s="187"/>
      <c r="Q44" s="186">
        <f t="shared" si="27"/>
        <v>15</v>
      </c>
      <c r="R44" s="187"/>
      <c r="S44" s="186">
        <f t="shared" si="28"/>
        <v>12</v>
      </c>
      <c r="T44" s="187"/>
      <c r="U44" s="186" t="str">
        <f t="shared" si="29"/>
        <v>-</v>
      </c>
      <c r="V44" s="187"/>
      <c r="W44" s="186">
        <f t="shared" si="30"/>
        <v>16</v>
      </c>
      <c r="X44" s="187"/>
      <c r="Y44" s="186" t="str">
        <f t="shared" si="31"/>
        <v>-</v>
      </c>
      <c r="Z44" s="187"/>
      <c r="AA44" s="186" t="str">
        <f t="shared" si="32"/>
        <v>-</v>
      </c>
      <c r="AB44" s="187"/>
      <c r="AC44" s="186" t="str">
        <f t="shared" si="33"/>
        <v>-</v>
      </c>
      <c r="AD44" s="187"/>
      <c r="AE44" s="186">
        <f t="shared" si="34"/>
        <v>7</v>
      </c>
      <c r="AF44" s="188"/>
      <c r="AG44" s="187">
        <f t="shared" si="35"/>
        <v>0</v>
      </c>
      <c r="AH44" s="215"/>
      <c r="AJ44" s="21">
        <f t="shared" si="36"/>
        <v>7</v>
      </c>
    </row>
    <row r="45" spans="2:36" x14ac:dyDescent="0.3">
      <c r="B45" s="11" t="str">
        <f t="shared" si="19"/>
        <v>Cecil</v>
      </c>
      <c r="C45" s="183">
        <f t="shared" si="20"/>
        <v>4</v>
      </c>
      <c r="D45" s="184"/>
      <c r="E45" s="183" t="str">
        <f t="shared" si="21"/>
        <v>-</v>
      </c>
      <c r="F45" s="184"/>
      <c r="G45" s="183">
        <f t="shared" si="22"/>
        <v>8</v>
      </c>
      <c r="H45" s="184"/>
      <c r="I45" s="183" t="str">
        <f t="shared" si="23"/>
        <v>-</v>
      </c>
      <c r="J45" s="184"/>
      <c r="K45" s="183">
        <f t="shared" si="24"/>
        <v>12</v>
      </c>
      <c r="L45" s="184"/>
      <c r="M45" s="183">
        <f t="shared" si="25"/>
        <v>10</v>
      </c>
      <c r="N45" s="184"/>
      <c r="O45" s="183">
        <f t="shared" si="26"/>
        <v>11</v>
      </c>
      <c r="P45" s="184"/>
      <c r="Q45" s="183">
        <f t="shared" si="27"/>
        <v>14</v>
      </c>
      <c r="R45" s="184"/>
      <c r="S45" s="183" t="str">
        <f t="shared" si="28"/>
        <v>-</v>
      </c>
      <c r="T45" s="184"/>
      <c r="U45" s="183" t="str">
        <f t="shared" si="29"/>
        <v>-</v>
      </c>
      <c r="V45" s="184"/>
      <c r="W45" s="183">
        <f t="shared" si="30"/>
        <v>16</v>
      </c>
      <c r="X45" s="184"/>
      <c r="Y45" s="183" t="str">
        <f t="shared" si="31"/>
        <v>-</v>
      </c>
      <c r="Z45" s="184"/>
      <c r="AA45" s="183" t="str">
        <f t="shared" si="32"/>
        <v>-</v>
      </c>
      <c r="AB45" s="184"/>
      <c r="AC45" s="183" t="str">
        <f t="shared" si="33"/>
        <v>-</v>
      </c>
      <c r="AD45" s="184"/>
      <c r="AE45" s="183" t="str">
        <f t="shared" si="34"/>
        <v>-</v>
      </c>
      <c r="AF45" s="185"/>
      <c r="AG45" s="184">
        <f t="shared" si="35"/>
        <v>0</v>
      </c>
      <c r="AH45" s="213"/>
      <c r="AJ45" s="21">
        <f t="shared" si="36"/>
        <v>7</v>
      </c>
    </row>
    <row r="46" spans="2:36" x14ac:dyDescent="0.3">
      <c r="B46" s="12" t="str">
        <f t="shared" si="19"/>
        <v>Thadd</v>
      </c>
      <c r="C46" s="186" t="str">
        <f t="shared" si="20"/>
        <v>-</v>
      </c>
      <c r="D46" s="187"/>
      <c r="E46" s="186" t="str">
        <f t="shared" si="21"/>
        <v>-</v>
      </c>
      <c r="F46" s="187"/>
      <c r="G46" s="186" t="str">
        <f t="shared" si="22"/>
        <v>-</v>
      </c>
      <c r="H46" s="187"/>
      <c r="I46" s="186" t="str">
        <f t="shared" si="23"/>
        <v>-</v>
      </c>
      <c r="J46" s="187"/>
      <c r="K46" s="186">
        <f t="shared" si="24"/>
        <v>6</v>
      </c>
      <c r="L46" s="187"/>
      <c r="M46" s="186">
        <f t="shared" si="25"/>
        <v>7</v>
      </c>
      <c r="N46" s="187"/>
      <c r="O46" s="186">
        <f t="shared" si="26"/>
        <v>8</v>
      </c>
      <c r="P46" s="187"/>
      <c r="Q46" s="186">
        <f t="shared" si="27"/>
        <v>9</v>
      </c>
      <c r="R46" s="187"/>
      <c r="S46" s="186">
        <f t="shared" si="28"/>
        <v>10</v>
      </c>
      <c r="T46" s="187"/>
      <c r="U46" s="186">
        <f t="shared" si="29"/>
        <v>11</v>
      </c>
      <c r="V46" s="187"/>
      <c r="W46" s="186">
        <f t="shared" si="30"/>
        <v>12</v>
      </c>
      <c r="X46" s="187"/>
      <c r="Y46" s="186" t="str">
        <f t="shared" si="31"/>
        <v>-</v>
      </c>
      <c r="Z46" s="187"/>
      <c r="AA46" s="186">
        <f t="shared" si="32"/>
        <v>14</v>
      </c>
      <c r="AB46" s="187"/>
      <c r="AC46" s="186" t="str">
        <f t="shared" si="33"/>
        <v>-</v>
      </c>
      <c r="AD46" s="187"/>
      <c r="AE46" s="186">
        <f t="shared" si="34"/>
        <v>16</v>
      </c>
      <c r="AF46" s="188"/>
      <c r="AG46" s="187">
        <f t="shared" si="35"/>
        <v>0</v>
      </c>
      <c r="AH46" s="215"/>
      <c r="AJ46" s="21">
        <f t="shared" si="36"/>
        <v>9</v>
      </c>
    </row>
    <row r="47" spans="2:36" x14ac:dyDescent="0.3">
      <c r="B47" s="11" t="str">
        <f t="shared" si="19"/>
        <v>Walker</v>
      </c>
      <c r="C47" s="183" t="str">
        <f t="shared" si="20"/>
        <v>-</v>
      </c>
      <c r="D47" s="184"/>
      <c r="E47" s="183" t="str">
        <f t="shared" si="21"/>
        <v>-</v>
      </c>
      <c r="F47" s="184"/>
      <c r="G47" s="183">
        <f t="shared" si="22"/>
        <v>3</v>
      </c>
      <c r="H47" s="184"/>
      <c r="I47" s="183">
        <f t="shared" si="23"/>
        <v>6</v>
      </c>
      <c r="J47" s="184"/>
      <c r="K47" s="183">
        <f t="shared" si="24"/>
        <v>7</v>
      </c>
      <c r="L47" s="184"/>
      <c r="M47" s="183">
        <f t="shared" si="25"/>
        <v>10</v>
      </c>
      <c r="N47" s="184"/>
      <c r="O47" s="183">
        <f t="shared" si="26"/>
        <v>12</v>
      </c>
      <c r="P47" s="184"/>
      <c r="Q47" s="183">
        <f t="shared" si="27"/>
        <v>13</v>
      </c>
      <c r="R47" s="184"/>
      <c r="S47" s="183">
        <f t="shared" si="28"/>
        <v>8</v>
      </c>
      <c r="T47" s="184"/>
      <c r="U47" s="183">
        <f t="shared" si="29"/>
        <v>2</v>
      </c>
      <c r="V47" s="184"/>
      <c r="W47" s="183">
        <f t="shared" si="30"/>
        <v>14</v>
      </c>
      <c r="X47" s="184"/>
      <c r="Y47" s="183" t="str">
        <f t="shared" si="31"/>
        <v>-</v>
      </c>
      <c r="Z47" s="184"/>
      <c r="AA47" s="183" t="str">
        <f t="shared" si="32"/>
        <v>-</v>
      </c>
      <c r="AB47" s="184"/>
      <c r="AC47" s="183" t="str">
        <f t="shared" si="33"/>
        <v>-</v>
      </c>
      <c r="AD47" s="184"/>
      <c r="AE47" s="183">
        <f t="shared" si="34"/>
        <v>5</v>
      </c>
      <c r="AF47" s="185"/>
      <c r="AG47" s="219">
        <f t="shared" si="35"/>
        <v>0</v>
      </c>
      <c r="AH47" s="185"/>
      <c r="AJ47" s="21">
        <f t="shared" si="36"/>
        <v>10</v>
      </c>
    </row>
    <row r="48" spans="2:36" x14ac:dyDescent="0.3">
      <c r="B48" s="37" t="str">
        <f t="shared" si="19"/>
        <v>A. Little</v>
      </c>
      <c r="C48" s="186" t="str">
        <f t="shared" si="20"/>
        <v>-</v>
      </c>
      <c r="D48" s="187"/>
      <c r="E48" s="186" t="str">
        <f t="shared" si="21"/>
        <v>-</v>
      </c>
      <c r="F48" s="187"/>
      <c r="G48" s="186">
        <f t="shared" si="22"/>
        <v>4</v>
      </c>
      <c r="H48" s="187"/>
      <c r="I48" s="186">
        <f t="shared" si="23"/>
        <v>2</v>
      </c>
      <c r="J48" s="187"/>
      <c r="K48" s="186">
        <f t="shared" si="24"/>
        <v>8</v>
      </c>
      <c r="L48" s="187"/>
      <c r="M48" s="186">
        <f t="shared" si="25"/>
        <v>11</v>
      </c>
      <c r="N48" s="187"/>
      <c r="O48" s="186">
        <f t="shared" si="26"/>
        <v>10</v>
      </c>
      <c r="P48" s="187"/>
      <c r="Q48" s="186">
        <f t="shared" si="27"/>
        <v>15</v>
      </c>
      <c r="R48" s="187"/>
      <c r="S48" s="186">
        <f t="shared" si="28"/>
        <v>9</v>
      </c>
      <c r="T48" s="187"/>
      <c r="U48" s="186">
        <f t="shared" si="29"/>
        <v>3</v>
      </c>
      <c r="V48" s="187"/>
      <c r="W48" s="186">
        <f t="shared" si="30"/>
        <v>16</v>
      </c>
      <c r="X48" s="187"/>
      <c r="Y48" s="186" t="str">
        <f t="shared" si="31"/>
        <v>-</v>
      </c>
      <c r="Z48" s="187"/>
      <c r="AA48" s="186">
        <f t="shared" si="32"/>
        <v>6</v>
      </c>
      <c r="AB48" s="187"/>
      <c r="AC48" s="186" t="str">
        <f t="shared" si="33"/>
        <v>-</v>
      </c>
      <c r="AD48" s="187"/>
      <c r="AE48" s="186">
        <f t="shared" si="34"/>
        <v>5</v>
      </c>
      <c r="AF48" s="188"/>
      <c r="AG48" s="218">
        <f t="shared" si="35"/>
        <v>0</v>
      </c>
      <c r="AH48" s="188"/>
      <c r="AJ48" s="21">
        <f t="shared" si="36"/>
        <v>11</v>
      </c>
    </row>
    <row r="49" spans="2:36" x14ac:dyDescent="0.3">
      <c r="B49" s="11" t="str">
        <f t="shared" si="19"/>
        <v>Carly</v>
      </c>
      <c r="C49" s="183">
        <f t="shared" si="20"/>
        <v>5</v>
      </c>
      <c r="D49" s="184"/>
      <c r="E49" s="183" t="str">
        <f t="shared" si="21"/>
        <v>-</v>
      </c>
      <c r="F49" s="184"/>
      <c r="G49" s="183" t="str">
        <f t="shared" si="22"/>
        <v>-</v>
      </c>
      <c r="H49" s="184"/>
      <c r="I49" s="183" t="str">
        <f t="shared" si="23"/>
        <v>-</v>
      </c>
      <c r="J49" s="184"/>
      <c r="K49" s="183">
        <f t="shared" si="24"/>
        <v>12</v>
      </c>
      <c r="L49" s="184"/>
      <c r="M49" s="183" t="str">
        <f t="shared" si="25"/>
        <v>-</v>
      </c>
      <c r="N49" s="184"/>
      <c r="O49" s="183">
        <f t="shared" si="26"/>
        <v>10</v>
      </c>
      <c r="P49" s="184"/>
      <c r="Q49" s="183">
        <f t="shared" si="27"/>
        <v>15</v>
      </c>
      <c r="R49" s="184"/>
      <c r="S49" s="183">
        <f t="shared" si="28"/>
        <v>6</v>
      </c>
      <c r="T49" s="184"/>
      <c r="U49" s="183">
        <f t="shared" si="29"/>
        <v>4</v>
      </c>
      <c r="V49" s="184"/>
      <c r="W49" s="183">
        <f t="shared" si="30"/>
        <v>16</v>
      </c>
      <c r="X49" s="184"/>
      <c r="Y49" s="183" t="str">
        <f t="shared" si="31"/>
        <v>-</v>
      </c>
      <c r="Z49" s="184"/>
      <c r="AA49" s="183" t="str">
        <f t="shared" si="32"/>
        <v>-</v>
      </c>
      <c r="AB49" s="184"/>
      <c r="AC49" s="183" t="str">
        <f t="shared" si="33"/>
        <v>-</v>
      </c>
      <c r="AD49" s="184"/>
      <c r="AE49" s="183">
        <f t="shared" si="34"/>
        <v>2</v>
      </c>
      <c r="AF49" s="185"/>
      <c r="AG49" s="144"/>
      <c r="AH49" s="58"/>
      <c r="AJ49" s="21">
        <f t="shared" si="36"/>
        <v>8</v>
      </c>
    </row>
    <row r="50" spans="2:36" x14ac:dyDescent="0.3">
      <c r="B50" s="12" t="str">
        <f t="shared" si="19"/>
        <v>Bobbo</v>
      </c>
      <c r="C50" s="186">
        <f t="shared" si="20"/>
        <v>3</v>
      </c>
      <c r="D50" s="187"/>
      <c r="E50" s="186" t="str">
        <f t="shared" si="21"/>
        <v>-</v>
      </c>
      <c r="F50" s="187"/>
      <c r="G50" s="186" t="str">
        <f t="shared" si="22"/>
        <v>-</v>
      </c>
      <c r="H50" s="187"/>
      <c r="I50" s="186" t="str">
        <f t="shared" si="23"/>
        <v>-</v>
      </c>
      <c r="J50" s="187"/>
      <c r="K50" s="186">
        <f t="shared" si="24"/>
        <v>13</v>
      </c>
      <c r="L50" s="187"/>
      <c r="M50" s="186">
        <f t="shared" si="25"/>
        <v>14</v>
      </c>
      <c r="N50" s="187"/>
      <c r="O50" s="186">
        <f t="shared" si="26"/>
        <v>12</v>
      </c>
      <c r="P50" s="187"/>
      <c r="Q50" s="186">
        <f t="shared" si="27"/>
        <v>11</v>
      </c>
      <c r="R50" s="187"/>
      <c r="S50" s="186">
        <f t="shared" si="28"/>
        <v>10</v>
      </c>
      <c r="T50" s="187"/>
      <c r="U50" s="186" t="str">
        <f t="shared" si="29"/>
        <v>-</v>
      </c>
      <c r="V50" s="187"/>
      <c r="W50" s="186">
        <f t="shared" si="30"/>
        <v>15</v>
      </c>
      <c r="X50" s="187"/>
      <c r="Y50" s="186" t="str">
        <f t="shared" si="31"/>
        <v>-</v>
      </c>
      <c r="Z50" s="187"/>
      <c r="AA50" s="186" t="str">
        <f t="shared" si="32"/>
        <v>-</v>
      </c>
      <c r="AB50" s="187"/>
      <c r="AC50" s="186" t="str">
        <f t="shared" si="33"/>
        <v>-</v>
      </c>
      <c r="AD50" s="187"/>
      <c r="AE50" s="186">
        <f t="shared" si="34"/>
        <v>5</v>
      </c>
      <c r="AF50" s="188"/>
      <c r="AG50" s="144"/>
      <c r="AH50" s="58"/>
      <c r="AJ50" s="21">
        <f t="shared" si="36"/>
        <v>8</v>
      </c>
    </row>
    <row r="51" spans="2:36" x14ac:dyDescent="0.3">
      <c r="B51" s="11" t="str">
        <f t="shared" si="19"/>
        <v>Trent</v>
      </c>
      <c r="C51" s="183">
        <f t="shared" si="20"/>
        <v>6</v>
      </c>
      <c r="D51" s="184"/>
      <c r="E51" s="183" t="str">
        <f t="shared" si="21"/>
        <v>-</v>
      </c>
      <c r="F51" s="184"/>
      <c r="G51" s="183">
        <f t="shared" si="22"/>
        <v>4</v>
      </c>
      <c r="H51" s="184"/>
      <c r="I51" s="183">
        <f t="shared" si="23"/>
        <v>9</v>
      </c>
      <c r="J51" s="184"/>
      <c r="K51" s="183">
        <f t="shared" si="24"/>
        <v>2</v>
      </c>
      <c r="L51" s="184"/>
      <c r="M51" s="183">
        <f t="shared" si="25"/>
        <v>10</v>
      </c>
      <c r="N51" s="184"/>
      <c r="O51" s="183">
        <f t="shared" si="26"/>
        <v>11</v>
      </c>
      <c r="P51" s="184"/>
      <c r="Q51" s="183">
        <f t="shared" si="27"/>
        <v>14</v>
      </c>
      <c r="R51" s="184"/>
      <c r="S51" s="183" t="str">
        <f t="shared" si="28"/>
        <v>-</v>
      </c>
      <c r="T51" s="184"/>
      <c r="U51" s="183" t="str">
        <f t="shared" si="29"/>
        <v>-</v>
      </c>
      <c r="V51" s="184"/>
      <c r="W51" s="183">
        <f t="shared" si="30"/>
        <v>15</v>
      </c>
      <c r="X51" s="184"/>
      <c r="Y51" s="183" t="str">
        <f t="shared" si="31"/>
        <v>-</v>
      </c>
      <c r="Z51" s="184"/>
      <c r="AA51" s="183" t="str">
        <f t="shared" si="32"/>
        <v>-</v>
      </c>
      <c r="AB51" s="184"/>
      <c r="AC51" s="183" t="str">
        <f t="shared" si="33"/>
        <v>-</v>
      </c>
      <c r="AD51" s="184"/>
      <c r="AE51" s="183">
        <f t="shared" si="34"/>
        <v>3</v>
      </c>
      <c r="AF51" s="185"/>
      <c r="AG51" s="144"/>
      <c r="AH51" s="58"/>
      <c r="AJ51" s="21">
        <f t="shared" si="36"/>
        <v>9</v>
      </c>
    </row>
    <row r="52" spans="2:36" x14ac:dyDescent="0.3">
      <c r="B52" s="12" t="str">
        <f t="shared" si="19"/>
        <v>Mitch</v>
      </c>
      <c r="C52" s="186" t="str">
        <f t="shared" si="20"/>
        <v>-</v>
      </c>
      <c r="D52" s="187"/>
      <c r="E52" s="186" t="str">
        <f t="shared" si="21"/>
        <v>-</v>
      </c>
      <c r="F52" s="187"/>
      <c r="G52" s="186">
        <f t="shared" si="22"/>
        <v>8</v>
      </c>
      <c r="H52" s="187"/>
      <c r="I52" s="186">
        <f t="shared" si="23"/>
        <v>3</v>
      </c>
      <c r="J52" s="187"/>
      <c r="K52" s="186">
        <f t="shared" si="24"/>
        <v>13</v>
      </c>
      <c r="L52" s="187"/>
      <c r="M52" s="186">
        <f t="shared" si="25"/>
        <v>10</v>
      </c>
      <c r="N52" s="187"/>
      <c r="O52" s="186">
        <f t="shared" si="26"/>
        <v>11</v>
      </c>
      <c r="P52" s="187"/>
      <c r="Q52" s="186">
        <f t="shared" si="27"/>
        <v>15</v>
      </c>
      <c r="R52" s="187"/>
      <c r="S52" s="186" t="str">
        <f t="shared" si="28"/>
        <v>-</v>
      </c>
      <c r="T52" s="187"/>
      <c r="U52" s="186">
        <f t="shared" si="29"/>
        <v>5</v>
      </c>
      <c r="V52" s="187"/>
      <c r="W52" s="186">
        <f t="shared" si="30"/>
        <v>16</v>
      </c>
      <c r="X52" s="187"/>
      <c r="Y52" s="186" t="str">
        <f t="shared" si="31"/>
        <v>-</v>
      </c>
      <c r="Z52" s="187"/>
      <c r="AA52" s="186">
        <f t="shared" si="32"/>
        <v>6</v>
      </c>
      <c r="AB52" s="187"/>
      <c r="AC52" s="186" t="str">
        <f t="shared" si="33"/>
        <v>-</v>
      </c>
      <c r="AD52" s="187"/>
      <c r="AE52" s="186">
        <f t="shared" si="34"/>
        <v>7</v>
      </c>
      <c r="AF52" s="188"/>
      <c r="AG52" s="144"/>
      <c r="AH52" s="58"/>
      <c r="AJ52" s="21">
        <f t="shared" si="36"/>
        <v>10</v>
      </c>
    </row>
    <row r="53" spans="2:36" x14ac:dyDescent="0.3">
      <c r="B53" s="11" t="str">
        <f t="shared" si="19"/>
        <v>Randi</v>
      </c>
      <c r="C53" s="183">
        <f t="shared" si="20"/>
        <v>2</v>
      </c>
      <c r="D53" s="184"/>
      <c r="E53" s="183" t="str">
        <f t="shared" si="21"/>
        <v>-</v>
      </c>
      <c r="F53" s="184"/>
      <c r="G53" s="183">
        <f t="shared" si="22"/>
        <v>8</v>
      </c>
      <c r="H53" s="184"/>
      <c r="I53" s="183" t="str">
        <f t="shared" si="23"/>
        <v>-</v>
      </c>
      <c r="J53" s="184"/>
      <c r="K53" s="183">
        <f t="shared" si="24"/>
        <v>9</v>
      </c>
      <c r="L53" s="184"/>
      <c r="M53" s="183">
        <f t="shared" si="25"/>
        <v>4</v>
      </c>
      <c r="N53" s="184"/>
      <c r="O53" s="183">
        <f t="shared" si="26"/>
        <v>11</v>
      </c>
      <c r="P53" s="184"/>
      <c r="Q53" s="183">
        <f t="shared" si="27"/>
        <v>14</v>
      </c>
      <c r="R53" s="184"/>
      <c r="S53" s="183" t="str">
        <f t="shared" si="28"/>
        <v>-</v>
      </c>
      <c r="T53" s="184"/>
      <c r="U53" s="183" t="str">
        <f t="shared" si="29"/>
        <v>-</v>
      </c>
      <c r="V53" s="184"/>
      <c r="W53" s="183">
        <f t="shared" si="30"/>
        <v>16</v>
      </c>
      <c r="X53" s="184"/>
      <c r="Y53" s="183" t="str">
        <f t="shared" si="31"/>
        <v>-</v>
      </c>
      <c r="Z53" s="184"/>
      <c r="AA53" s="183" t="str">
        <f t="shared" si="32"/>
        <v>-</v>
      </c>
      <c r="AB53" s="184"/>
      <c r="AC53" s="183" t="str">
        <f t="shared" si="33"/>
        <v>-</v>
      </c>
      <c r="AD53" s="184"/>
      <c r="AE53" s="183">
        <f t="shared" si="34"/>
        <v>7</v>
      </c>
      <c r="AF53" s="185"/>
      <c r="AG53" s="144"/>
      <c r="AH53" s="58"/>
      <c r="AJ53" s="21">
        <f t="shared" si="36"/>
        <v>8</v>
      </c>
    </row>
    <row r="54" spans="2:36" ht="14.95" thickBot="1" x14ac:dyDescent="0.35">
      <c r="B54" s="61" t="str">
        <f t="shared" si="19"/>
        <v>Brett</v>
      </c>
      <c r="C54" s="205">
        <f t="shared" si="20"/>
        <v>4</v>
      </c>
      <c r="D54" s="206"/>
      <c r="E54" s="205" t="str">
        <f t="shared" si="21"/>
        <v>-</v>
      </c>
      <c r="F54" s="206"/>
      <c r="G54" s="205">
        <f t="shared" si="22"/>
        <v>9</v>
      </c>
      <c r="H54" s="206"/>
      <c r="I54" s="205">
        <f t="shared" si="23"/>
        <v>2</v>
      </c>
      <c r="J54" s="206"/>
      <c r="K54" s="205">
        <f t="shared" si="24"/>
        <v>8</v>
      </c>
      <c r="L54" s="206"/>
      <c r="M54" s="205">
        <f t="shared" si="25"/>
        <v>10</v>
      </c>
      <c r="N54" s="206"/>
      <c r="O54" s="205">
        <f t="shared" si="26"/>
        <v>13</v>
      </c>
      <c r="P54" s="206"/>
      <c r="Q54" s="205">
        <f t="shared" si="27"/>
        <v>15</v>
      </c>
      <c r="R54" s="206"/>
      <c r="S54" s="205">
        <f t="shared" si="28"/>
        <v>3</v>
      </c>
      <c r="T54" s="206"/>
      <c r="U54" s="205" t="str">
        <f t="shared" si="29"/>
        <v>-</v>
      </c>
      <c r="V54" s="206"/>
      <c r="W54" s="205">
        <f t="shared" si="30"/>
        <v>16</v>
      </c>
      <c r="X54" s="206"/>
      <c r="Y54" s="205" t="str">
        <f t="shared" si="31"/>
        <v>-</v>
      </c>
      <c r="Z54" s="206"/>
      <c r="AA54" s="205">
        <f t="shared" si="32"/>
        <v>7</v>
      </c>
      <c r="AB54" s="206"/>
      <c r="AC54" s="205" t="str">
        <f t="shared" si="33"/>
        <v>-</v>
      </c>
      <c r="AD54" s="206"/>
      <c r="AE54" s="205">
        <f t="shared" si="34"/>
        <v>5</v>
      </c>
      <c r="AF54" s="207"/>
      <c r="AG54" s="217">
        <f t="shared" ref="AG54" si="37">IF(AG25="",AH25,"-")</f>
        <v>0</v>
      </c>
      <c r="AH54" s="211"/>
      <c r="AJ54" s="21">
        <f t="shared" si="36"/>
        <v>11</v>
      </c>
    </row>
    <row r="55" spans="2:36" x14ac:dyDescent="0.3">
      <c r="L55" s="10"/>
    </row>
    <row r="57" spans="2:36" x14ac:dyDescent="0.3">
      <c r="E57" t="s">
        <v>17</v>
      </c>
    </row>
  </sheetData>
  <mergeCells count="397">
    <mergeCell ref="AA52:AB52"/>
    <mergeCell ref="AC52:AD52"/>
    <mergeCell ref="AE52:AF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Q50:R50"/>
    <mergeCell ref="S50:T50"/>
    <mergeCell ref="U50:V50"/>
    <mergeCell ref="W50:X50"/>
    <mergeCell ref="Y50:Z50"/>
    <mergeCell ref="Y52:Z52"/>
    <mergeCell ref="AA50:AB50"/>
    <mergeCell ref="AC50:AD50"/>
    <mergeCell ref="AE50:AF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AE49:AF49"/>
    <mergeCell ref="U52:V52"/>
    <mergeCell ref="W52:X52"/>
  </mergeCells>
  <conditionalFormatting sqref="AI4:AI25">
    <cfRule type="cellIs" dxfId="1133" priority="133" operator="equal">
      <formula>135</formula>
    </cfRule>
  </conditionalFormatting>
  <conditionalFormatting sqref="C26:AI26 C4:AI20">
    <cfRule type="cellIs" dxfId="1132" priority="134" operator="equal">
      <formula>"OAK"</formula>
    </cfRule>
    <cfRule type="cellIs" dxfId="1131" priority="135" operator="equal">
      <formula>"LAR"</formula>
    </cfRule>
    <cfRule type="cellIs" dxfId="1130" priority="136" operator="equal">
      <formula>"DET"</formula>
    </cfRule>
    <cfRule type="cellIs" dxfId="1129" priority="137" operator="equal">
      <formula>"NYJ"</formula>
    </cfRule>
    <cfRule type="cellIs" dxfId="1128" priority="138" operator="equal">
      <formula>"GB"</formula>
    </cfRule>
    <cfRule type="cellIs" dxfId="1127" priority="139" operator="equal">
      <formula>"CHI"</formula>
    </cfRule>
    <cfRule type="cellIs" dxfId="1126" priority="140" operator="equal">
      <formula>"ARI"</formula>
    </cfRule>
    <cfRule type="cellIs" dxfId="1125" priority="141" operator="equal">
      <formula>"WAS"</formula>
    </cfRule>
    <cfRule type="cellIs" dxfId="1124" priority="142" operator="equal">
      <formula>"CAR"</formula>
    </cfRule>
    <cfRule type="cellIs" dxfId="1123" priority="143" operator="equal">
      <formula>"DAL"</formula>
    </cfRule>
    <cfRule type="cellIs" dxfId="1122" priority="144" operator="equal">
      <formula>"DEN"</formula>
    </cfRule>
    <cfRule type="cellIs" dxfId="1121" priority="145" operator="equal">
      <formula>"SEA"</formula>
    </cfRule>
    <cfRule type="cellIs" dxfId="1120" priority="146" operator="equal">
      <formula>"LAC"</formula>
    </cfRule>
    <cfRule type="cellIs" dxfId="1119" priority="147" operator="equal">
      <formula>"KC"</formula>
    </cfRule>
    <cfRule type="cellIs" dxfId="1118" priority="148" operator="equal">
      <formula>"CLE"</formula>
    </cfRule>
    <cfRule type="cellIs" dxfId="1117" priority="149" operator="equal">
      <formula>"PIT"</formula>
    </cfRule>
    <cfRule type="cellIs" dxfId="1116" priority="150" operator="equal">
      <formula>"IND"</formula>
    </cfRule>
    <cfRule type="cellIs" dxfId="1115" priority="151" operator="equal">
      <formula>"CIN"</formula>
    </cfRule>
    <cfRule type="cellIs" dxfId="1114" priority="152" operator="equal">
      <formula>"MIA"</formula>
    </cfRule>
    <cfRule type="cellIs" dxfId="1113" priority="153" operator="equal">
      <formula>"TEN"</formula>
    </cfRule>
    <cfRule type="cellIs" dxfId="1112" priority="154" operator="equal">
      <formula>"MIN"</formula>
    </cfRule>
    <cfRule type="cellIs" dxfId="1111" priority="155" operator="equal">
      <formula>"SF"</formula>
    </cfRule>
    <cfRule type="cellIs" dxfId="1110" priority="156" operator="equal">
      <formula>"NE"</formula>
    </cfRule>
    <cfRule type="cellIs" dxfId="1109" priority="157" operator="equal">
      <formula>"HOU"</formula>
    </cfRule>
    <cfRule type="cellIs" dxfId="1108" priority="158" operator="equal">
      <formula>"NO"</formula>
    </cfRule>
    <cfRule type="cellIs" dxfId="1107" priority="159" operator="equal">
      <formula>"TB"</formula>
    </cfRule>
    <cfRule type="cellIs" dxfId="1106" priority="160" operator="equal">
      <formula>"NYG"</formula>
    </cfRule>
    <cfRule type="cellIs" dxfId="1105" priority="161" operator="equal">
      <formula>"JAX"</formula>
    </cfRule>
    <cfRule type="cellIs" dxfId="1104" priority="162" operator="equal">
      <formula>"BAL"</formula>
    </cfRule>
    <cfRule type="cellIs" dxfId="1103" priority="163" operator="equal">
      <formula>"BUF"</formula>
    </cfRule>
    <cfRule type="cellIs" dxfId="1102" priority="164" operator="equal">
      <formula>"PHI"</formula>
    </cfRule>
    <cfRule type="cellIs" dxfId="1101" priority="165" operator="equal">
      <formula>"ATL"</formula>
    </cfRule>
  </conditionalFormatting>
  <conditionalFormatting sqref="C21:AI25">
    <cfRule type="cellIs" dxfId="1100" priority="35" operator="equal">
      <formula>"OAK"</formula>
    </cfRule>
    <cfRule type="cellIs" dxfId="1099" priority="36" operator="equal">
      <formula>"LAR"</formula>
    </cfRule>
    <cfRule type="cellIs" dxfId="1098" priority="37" operator="equal">
      <formula>"DET"</formula>
    </cfRule>
    <cfRule type="cellIs" dxfId="1097" priority="38" operator="equal">
      <formula>"NYJ"</formula>
    </cfRule>
    <cfRule type="cellIs" dxfId="1096" priority="39" operator="equal">
      <formula>"GB"</formula>
    </cfRule>
    <cfRule type="cellIs" dxfId="1095" priority="40" operator="equal">
      <formula>"CHI"</formula>
    </cfRule>
    <cfRule type="cellIs" dxfId="1094" priority="41" operator="equal">
      <formula>"ARI"</formula>
    </cfRule>
    <cfRule type="cellIs" dxfId="1093" priority="42" operator="equal">
      <formula>"WAS"</formula>
    </cfRule>
    <cfRule type="cellIs" dxfId="1092" priority="43" operator="equal">
      <formula>"CAR"</formula>
    </cfRule>
    <cfRule type="cellIs" dxfId="1091" priority="44" operator="equal">
      <formula>"DAL"</formula>
    </cfRule>
    <cfRule type="cellIs" dxfId="1090" priority="45" operator="equal">
      <formula>"DEN"</formula>
    </cfRule>
    <cfRule type="cellIs" dxfId="1089" priority="46" operator="equal">
      <formula>"SEA"</formula>
    </cfRule>
    <cfRule type="cellIs" dxfId="1088" priority="47" operator="equal">
      <formula>"LAC"</formula>
    </cfRule>
    <cfRule type="cellIs" dxfId="1087" priority="48" operator="equal">
      <formula>"KC"</formula>
    </cfRule>
    <cfRule type="cellIs" dxfId="1086" priority="49" operator="equal">
      <formula>"CLE"</formula>
    </cfRule>
    <cfRule type="cellIs" dxfId="1085" priority="50" operator="equal">
      <formula>"PIT"</formula>
    </cfRule>
    <cfRule type="cellIs" dxfId="1084" priority="51" operator="equal">
      <formula>"IND"</formula>
    </cfRule>
    <cfRule type="cellIs" dxfId="1083" priority="52" operator="equal">
      <formula>"CIN"</formula>
    </cfRule>
    <cfRule type="cellIs" dxfId="1082" priority="53" operator="equal">
      <formula>"MIA"</formula>
    </cfRule>
    <cfRule type="cellIs" dxfId="1081" priority="54" operator="equal">
      <formula>"TEN"</formula>
    </cfRule>
    <cfRule type="cellIs" dxfId="1080" priority="55" operator="equal">
      <formula>"MIN"</formula>
    </cfRule>
    <cfRule type="cellIs" dxfId="1079" priority="56" operator="equal">
      <formula>"SF"</formula>
    </cfRule>
    <cfRule type="cellIs" dxfId="1078" priority="57" operator="equal">
      <formula>"NE"</formula>
    </cfRule>
    <cfRule type="cellIs" dxfId="1077" priority="58" operator="equal">
      <formula>"HOU"</formula>
    </cfRule>
    <cfRule type="cellIs" dxfId="1076" priority="59" operator="equal">
      <formula>"NO"</formula>
    </cfRule>
    <cfRule type="cellIs" dxfId="1075" priority="60" operator="equal">
      <formula>"TB"</formula>
    </cfRule>
    <cfRule type="cellIs" dxfId="1074" priority="61" operator="equal">
      <formula>"NYG"</formula>
    </cfRule>
    <cfRule type="cellIs" dxfId="1073" priority="62" operator="equal">
      <formula>"JAX"</formula>
    </cfRule>
    <cfRule type="cellIs" dxfId="1072" priority="63" operator="equal">
      <formula>"BAL"</formula>
    </cfRule>
    <cfRule type="cellIs" dxfId="1071" priority="64" operator="equal">
      <formula>"BUF"</formula>
    </cfRule>
    <cfRule type="cellIs" dxfId="1070" priority="65" operator="equal">
      <formula>"PHI"</formula>
    </cfRule>
    <cfRule type="cellIs" dxfId="1069" priority="66" operator="equal">
      <formula>"ATL"</formula>
    </cfRule>
  </conditionalFormatting>
  <conditionalFormatting sqref="AJ4:AJ25">
    <cfRule type="top10" dxfId="1068" priority="33" rank="1"/>
  </conditionalFormatting>
  <conditionalFormatting sqref="B9">
    <cfRule type="cellIs" dxfId="1067" priority="1" operator="equal">
      <formula>"OAK"</formula>
    </cfRule>
    <cfRule type="cellIs" dxfId="1066" priority="2" operator="equal">
      <formula>"LAR"</formula>
    </cfRule>
    <cfRule type="cellIs" dxfId="1065" priority="3" operator="equal">
      <formula>"DET"</formula>
    </cfRule>
    <cfRule type="cellIs" dxfId="1064" priority="4" operator="equal">
      <formula>"NYJ"</formula>
    </cfRule>
    <cfRule type="cellIs" dxfId="1063" priority="5" operator="equal">
      <formula>"GB"</formula>
    </cfRule>
    <cfRule type="cellIs" dxfId="1062" priority="6" operator="equal">
      <formula>"CHI"</formula>
    </cfRule>
    <cfRule type="cellIs" dxfId="1061" priority="7" operator="equal">
      <formula>"ARI"</formula>
    </cfRule>
    <cfRule type="cellIs" dxfId="1060" priority="8" operator="equal">
      <formula>"WAS"</formula>
    </cfRule>
    <cfRule type="cellIs" dxfId="1059" priority="9" operator="equal">
      <formula>"CAR"</formula>
    </cfRule>
    <cfRule type="cellIs" dxfId="1058" priority="10" operator="equal">
      <formula>"DAL"</formula>
    </cfRule>
    <cfRule type="cellIs" dxfId="1057" priority="11" operator="equal">
      <formula>"DEN"</formula>
    </cfRule>
    <cfRule type="cellIs" dxfId="1056" priority="12" operator="equal">
      <formula>"SEA"</formula>
    </cfRule>
    <cfRule type="cellIs" dxfId="1055" priority="13" operator="equal">
      <formula>"LAC"</formula>
    </cfRule>
    <cfRule type="cellIs" dxfId="1054" priority="14" operator="equal">
      <formula>"KC"</formula>
    </cfRule>
    <cfRule type="cellIs" dxfId="1053" priority="15" operator="equal">
      <formula>"CLE"</formula>
    </cfRule>
    <cfRule type="cellIs" dxfId="1052" priority="16" operator="equal">
      <formula>"PIT"</formula>
    </cfRule>
    <cfRule type="cellIs" dxfId="1051" priority="17" operator="equal">
      <formula>"IND"</formula>
    </cfRule>
    <cfRule type="cellIs" dxfId="1050" priority="18" operator="equal">
      <formula>"CIN"</formula>
    </cfRule>
    <cfRule type="cellIs" dxfId="1049" priority="19" operator="equal">
      <formula>"MIA"</formula>
    </cfRule>
    <cfRule type="cellIs" dxfId="1048" priority="20" operator="equal">
      <formula>"TEN"</formula>
    </cfRule>
    <cfRule type="cellIs" dxfId="1047" priority="21" operator="equal">
      <formula>"MIN"</formula>
    </cfRule>
    <cfRule type="cellIs" dxfId="1046" priority="22" operator="equal">
      <formula>"SF"</formula>
    </cfRule>
    <cfRule type="cellIs" dxfId="1045" priority="23" operator="equal">
      <formula>"NE"</formula>
    </cfRule>
    <cfRule type="cellIs" dxfId="1044" priority="24" operator="equal">
      <formula>"HOU"</formula>
    </cfRule>
    <cfRule type="cellIs" dxfId="1043" priority="25" operator="equal">
      <formula>"NO"</formula>
    </cfRule>
    <cfRule type="cellIs" dxfId="1042" priority="26" operator="equal">
      <formula>"TB"</formula>
    </cfRule>
    <cfRule type="cellIs" dxfId="1041" priority="27" operator="equal">
      <formula>"NYG"</formula>
    </cfRule>
    <cfRule type="cellIs" dxfId="1040" priority="28" operator="equal">
      <formula>"JAX"</formula>
    </cfRule>
    <cfRule type="cellIs" dxfId="1039" priority="29" operator="equal">
      <formula>"BAL"</formula>
    </cfRule>
    <cfRule type="cellIs" dxfId="1038" priority="30" operator="equal">
      <formula>"BUF"</formula>
    </cfRule>
    <cfRule type="cellIs" dxfId="1037" priority="31" operator="equal">
      <formula>"PHI"</formula>
    </cfRule>
    <cfRule type="cellIs" dxfId="1036" priority="32" operator="equal">
      <formula>"ATL"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369F-5697-4034-99C5-FE395354C1BC}">
  <dimension ref="A1:AJ57"/>
  <sheetViews>
    <sheetView showGridLines="0" showZeros="0" zoomScale="93" zoomScaleNormal="93" workbookViewId="0">
      <selection activeCell="AJ33" sqref="AJ33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hidden="1" customWidth="1"/>
    <col min="32" max="32" width="3.0976562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8.4499999999999993" customHeight="1" x14ac:dyDescent="0.3">
      <c r="A1" t="s">
        <v>17</v>
      </c>
    </row>
    <row r="2" spans="1:36" ht="14.95" thickBot="1" x14ac:dyDescent="0.35">
      <c r="B2" s="189" t="s">
        <v>63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184</v>
      </c>
      <c r="D3" s="201"/>
      <c r="E3" s="200" t="s">
        <v>90</v>
      </c>
      <c r="F3" s="201"/>
      <c r="G3" s="200" t="s">
        <v>402</v>
      </c>
      <c r="H3" s="201"/>
      <c r="I3" s="200" t="s">
        <v>185</v>
      </c>
      <c r="J3" s="201"/>
      <c r="K3" s="200" t="s">
        <v>186</v>
      </c>
      <c r="L3" s="201"/>
      <c r="M3" s="200" t="s">
        <v>187</v>
      </c>
      <c r="N3" s="201"/>
      <c r="O3" s="200" t="s">
        <v>188</v>
      </c>
      <c r="P3" s="201"/>
      <c r="Q3" s="200" t="s">
        <v>189</v>
      </c>
      <c r="R3" s="201"/>
      <c r="S3" s="200" t="s">
        <v>190</v>
      </c>
      <c r="T3" s="201"/>
      <c r="U3" s="200" t="s">
        <v>131</v>
      </c>
      <c r="V3" s="201"/>
      <c r="W3" s="200" t="s">
        <v>191</v>
      </c>
      <c r="X3" s="201"/>
      <c r="Y3" s="200" t="s">
        <v>192</v>
      </c>
      <c r="Z3" s="201"/>
      <c r="AA3" s="200" t="s">
        <v>193</v>
      </c>
      <c r="AB3" s="201"/>
      <c r="AC3" s="200" t="s">
        <v>121</v>
      </c>
      <c r="AD3" s="201"/>
      <c r="AE3" s="200"/>
      <c r="AF3" s="201"/>
      <c r="AG3" s="200"/>
      <c r="AH3" s="201"/>
      <c r="AI3" s="24" t="s">
        <v>39</v>
      </c>
      <c r="AJ3" s="36" t="s">
        <v>16</v>
      </c>
    </row>
    <row r="4" spans="1:36" x14ac:dyDescent="0.3">
      <c r="A4">
        <f>RANK(AJ4,$AJ$4:$AJ$25,0)</f>
        <v>2</v>
      </c>
      <c r="B4" s="105" t="s">
        <v>1</v>
      </c>
      <c r="C4" s="4" t="s">
        <v>249</v>
      </c>
      <c r="D4" s="5">
        <v>15</v>
      </c>
      <c r="E4" s="4" t="s">
        <v>205</v>
      </c>
      <c r="F4" s="5">
        <v>6</v>
      </c>
      <c r="G4" s="4" t="s">
        <v>217</v>
      </c>
      <c r="H4" s="5">
        <v>14</v>
      </c>
      <c r="I4" s="4" t="s">
        <v>262</v>
      </c>
      <c r="J4" s="5">
        <v>10</v>
      </c>
      <c r="K4" s="4" t="s">
        <v>246</v>
      </c>
      <c r="L4" s="5">
        <v>8</v>
      </c>
      <c r="M4" s="4" t="s">
        <v>276</v>
      </c>
      <c r="N4" s="5">
        <v>12</v>
      </c>
      <c r="O4" s="4" t="s">
        <v>212</v>
      </c>
      <c r="P4" s="5">
        <v>4</v>
      </c>
      <c r="Q4" s="4" t="s">
        <v>278</v>
      </c>
      <c r="R4" s="5">
        <v>7</v>
      </c>
      <c r="S4" s="4" t="s">
        <v>243</v>
      </c>
      <c r="T4" s="5">
        <v>3</v>
      </c>
      <c r="U4" s="4" t="s">
        <v>245</v>
      </c>
      <c r="V4" s="5">
        <v>5</v>
      </c>
      <c r="W4" s="4" t="s">
        <v>247</v>
      </c>
      <c r="X4" s="5">
        <v>11</v>
      </c>
      <c r="Y4" s="4" t="s">
        <v>218</v>
      </c>
      <c r="Z4" s="5">
        <v>13</v>
      </c>
      <c r="AA4" s="4" t="s">
        <v>277</v>
      </c>
      <c r="AB4" s="5">
        <v>9</v>
      </c>
      <c r="AC4" s="4" t="s">
        <v>260</v>
      </c>
      <c r="AD4" s="5">
        <v>16</v>
      </c>
      <c r="AE4" s="4"/>
      <c r="AF4" s="5"/>
      <c r="AG4" s="4"/>
      <c r="AH4" s="5"/>
      <c r="AI4" s="62">
        <f>SUM(D4:AD4)</f>
        <v>133</v>
      </c>
      <c r="AJ4" s="63">
        <f t="shared" ref="AJ4:AJ25" si="0">SUM(C33,E33,G33,I33,K33,M33,O33,Q33,S33,U33,W33,Y33,AA33,AC33,AE33,AG33)</f>
        <v>87</v>
      </c>
    </row>
    <row r="5" spans="1:36" x14ac:dyDescent="0.3">
      <c r="A5">
        <f t="shared" ref="A5:A25" si="1">RANK(AJ5,$AJ$4:$AJ$25,0)</f>
        <v>3</v>
      </c>
      <c r="B5" s="106" t="s">
        <v>11</v>
      </c>
      <c r="C5" s="124" t="s">
        <v>363</v>
      </c>
      <c r="D5" s="125">
        <v>16</v>
      </c>
      <c r="E5" s="124" t="s">
        <v>361</v>
      </c>
      <c r="F5" s="125">
        <v>6</v>
      </c>
      <c r="G5" s="124" t="s">
        <v>348</v>
      </c>
      <c r="H5" s="125">
        <v>14</v>
      </c>
      <c r="I5" s="124" t="s">
        <v>359</v>
      </c>
      <c r="J5" s="125">
        <v>10</v>
      </c>
      <c r="K5" s="124" t="s">
        <v>364</v>
      </c>
      <c r="L5" s="125">
        <v>12</v>
      </c>
      <c r="M5" s="124" t="s">
        <v>352</v>
      </c>
      <c r="N5" s="125">
        <v>11</v>
      </c>
      <c r="O5" s="124" t="s">
        <v>391</v>
      </c>
      <c r="P5" s="125">
        <v>3</v>
      </c>
      <c r="Q5" s="124" t="s">
        <v>353</v>
      </c>
      <c r="R5" s="125">
        <v>7</v>
      </c>
      <c r="S5" s="124" t="s">
        <v>368</v>
      </c>
      <c r="T5" s="125">
        <v>5</v>
      </c>
      <c r="U5" s="124" t="s">
        <v>357</v>
      </c>
      <c r="V5" s="125">
        <v>9</v>
      </c>
      <c r="W5" s="124" t="s">
        <v>371</v>
      </c>
      <c r="X5" s="125">
        <v>4</v>
      </c>
      <c r="Y5" s="124" t="s">
        <v>360</v>
      </c>
      <c r="Z5" s="125">
        <v>13</v>
      </c>
      <c r="AA5" s="124" t="s">
        <v>358</v>
      </c>
      <c r="AB5" s="125">
        <v>8</v>
      </c>
      <c r="AC5" s="124" t="s">
        <v>373</v>
      </c>
      <c r="AD5" s="125">
        <v>15</v>
      </c>
      <c r="AE5" s="7"/>
      <c r="AF5" s="8"/>
      <c r="AG5" s="7"/>
      <c r="AH5" s="8"/>
      <c r="AI5" s="18">
        <f t="shared" ref="AI5:AI25" si="2">SUM(D5:AD5)</f>
        <v>133</v>
      </c>
      <c r="AJ5" s="9">
        <f t="shared" si="0"/>
        <v>86</v>
      </c>
    </row>
    <row r="6" spans="1:36" x14ac:dyDescent="0.3">
      <c r="A6">
        <f t="shared" si="1"/>
        <v>8</v>
      </c>
      <c r="B6" s="104" t="s">
        <v>2</v>
      </c>
      <c r="C6" s="119" t="s">
        <v>249</v>
      </c>
      <c r="D6" s="145">
        <v>16</v>
      </c>
      <c r="E6" s="119" t="s">
        <v>208</v>
      </c>
      <c r="F6" s="145">
        <v>4</v>
      </c>
      <c r="G6" s="119" t="s">
        <v>217</v>
      </c>
      <c r="H6" s="145">
        <v>14</v>
      </c>
      <c r="I6" s="119" t="s">
        <v>262</v>
      </c>
      <c r="J6" s="145">
        <v>10</v>
      </c>
      <c r="K6" s="119" t="s">
        <v>246</v>
      </c>
      <c r="L6" s="145">
        <v>11</v>
      </c>
      <c r="M6" s="119" t="s">
        <v>276</v>
      </c>
      <c r="N6" s="145">
        <v>12</v>
      </c>
      <c r="O6" s="119" t="s">
        <v>251</v>
      </c>
      <c r="P6" s="145">
        <v>9</v>
      </c>
      <c r="Q6" s="119" t="s">
        <v>278</v>
      </c>
      <c r="R6" s="145">
        <v>5</v>
      </c>
      <c r="S6" s="119" t="s">
        <v>243</v>
      </c>
      <c r="T6" s="145">
        <v>3</v>
      </c>
      <c r="U6" s="119" t="s">
        <v>245</v>
      </c>
      <c r="V6" s="145">
        <v>7</v>
      </c>
      <c r="W6" s="119" t="s">
        <v>247</v>
      </c>
      <c r="X6" s="145">
        <v>6</v>
      </c>
      <c r="Y6" s="119" t="s">
        <v>218</v>
      </c>
      <c r="Z6" s="145">
        <v>15</v>
      </c>
      <c r="AA6" s="119" t="s">
        <v>277</v>
      </c>
      <c r="AB6" s="145">
        <v>13</v>
      </c>
      <c r="AC6" s="119" t="s">
        <v>260</v>
      </c>
      <c r="AD6" s="145">
        <v>8</v>
      </c>
      <c r="AE6" s="4"/>
      <c r="AF6" s="72"/>
      <c r="AG6" s="4"/>
      <c r="AH6" s="35"/>
      <c r="AI6" s="64">
        <f t="shared" si="2"/>
        <v>133</v>
      </c>
      <c r="AJ6" s="6">
        <f t="shared" si="0"/>
        <v>79</v>
      </c>
    </row>
    <row r="7" spans="1:36" x14ac:dyDescent="0.3">
      <c r="A7">
        <f t="shared" si="1"/>
        <v>6</v>
      </c>
      <c r="B7" s="103" t="s">
        <v>5</v>
      </c>
      <c r="C7" s="124" t="s">
        <v>249</v>
      </c>
      <c r="D7" s="125">
        <v>16</v>
      </c>
      <c r="E7" s="124" t="s">
        <v>205</v>
      </c>
      <c r="F7" s="125">
        <v>3</v>
      </c>
      <c r="G7" s="124" t="s">
        <v>217</v>
      </c>
      <c r="H7" s="125">
        <v>15</v>
      </c>
      <c r="I7" s="124" t="s">
        <v>262</v>
      </c>
      <c r="J7" s="125">
        <v>10</v>
      </c>
      <c r="K7" s="124" t="s">
        <v>246</v>
      </c>
      <c r="L7" s="125">
        <v>11</v>
      </c>
      <c r="M7" s="124" t="s">
        <v>276</v>
      </c>
      <c r="N7" s="125">
        <v>6</v>
      </c>
      <c r="O7" s="124" t="s">
        <v>251</v>
      </c>
      <c r="P7" s="125">
        <v>7</v>
      </c>
      <c r="Q7" s="124" t="s">
        <v>250</v>
      </c>
      <c r="R7" s="125">
        <v>13</v>
      </c>
      <c r="S7" s="124" t="s">
        <v>243</v>
      </c>
      <c r="T7" s="125">
        <v>9</v>
      </c>
      <c r="U7" s="124" t="s">
        <v>210</v>
      </c>
      <c r="V7" s="125">
        <v>8</v>
      </c>
      <c r="W7" s="124" t="s">
        <v>263</v>
      </c>
      <c r="X7" s="125">
        <v>5</v>
      </c>
      <c r="Y7" s="124" t="s">
        <v>218</v>
      </c>
      <c r="Z7" s="125">
        <v>14</v>
      </c>
      <c r="AA7" s="124" t="s">
        <v>277</v>
      </c>
      <c r="AB7" s="125">
        <v>4</v>
      </c>
      <c r="AC7" s="124" t="s">
        <v>260</v>
      </c>
      <c r="AD7" s="125">
        <v>12</v>
      </c>
      <c r="AE7" s="7"/>
      <c r="AF7" s="8"/>
      <c r="AG7" s="7"/>
      <c r="AH7" s="8"/>
      <c r="AI7" s="18">
        <f t="shared" si="2"/>
        <v>133</v>
      </c>
      <c r="AJ7" s="9">
        <f t="shared" si="0"/>
        <v>82</v>
      </c>
    </row>
    <row r="8" spans="1:36" x14ac:dyDescent="0.3">
      <c r="A8">
        <f t="shared" si="1"/>
        <v>6</v>
      </c>
      <c r="B8" s="104" t="s">
        <v>13</v>
      </c>
      <c r="C8" s="119" t="s">
        <v>363</v>
      </c>
      <c r="D8" s="145">
        <v>16</v>
      </c>
      <c r="E8" s="119" t="s">
        <v>378</v>
      </c>
      <c r="F8" s="145">
        <v>7</v>
      </c>
      <c r="G8" s="119" t="s">
        <v>348</v>
      </c>
      <c r="H8" s="145">
        <v>15</v>
      </c>
      <c r="I8" s="119" t="s">
        <v>359</v>
      </c>
      <c r="J8" s="145">
        <v>5</v>
      </c>
      <c r="K8" s="119" t="s">
        <v>364</v>
      </c>
      <c r="L8" s="145">
        <v>6</v>
      </c>
      <c r="M8" s="119" t="s">
        <v>352</v>
      </c>
      <c r="N8" s="145">
        <v>9</v>
      </c>
      <c r="O8" s="119" t="s">
        <v>391</v>
      </c>
      <c r="P8" s="145">
        <v>10</v>
      </c>
      <c r="Q8" s="119" t="s">
        <v>353</v>
      </c>
      <c r="R8" s="145">
        <v>8</v>
      </c>
      <c r="S8" s="119" t="s">
        <v>380</v>
      </c>
      <c r="T8" s="145">
        <v>12</v>
      </c>
      <c r="U8" s="119" t="s">
        <v>357</v>
      </c>
      <c r="V8" s="145">
        <v>3</v>
      </c>
      <c r="W8" s="119" t="s">
        <v>371</v>
      </c>
      <c r="X8" s="145">
        <v>4</v>
      </c>
      <c r="Y8" s="119" t="s">
        <v>360</v>
      </c>
      <c r="Z8" s="145">
        <v>13</v>
      </c>
      <c r="AA8" s="119" t="s">
        <v>358</v>
      </c>
      <c r="AB8" s="145">
        <v>14</v>
      </c>
      <c r="AC8" s="119" t="s">
        <v>260</v>
      </c>
      <c r="AD8" s="145">
        <v>11</v>
      </c>
      <c r="AE8" s="4"/>
      <c r="AF8" s="72"/>
      <c r="AG8" s="4"/>
      <c r="AH8" s="35"/>
      <c r="AI8" s="64">
        <f t="shared" si="2"/>
        <v>133</v>
      </c>
      <c r="AJ8" s="6">
        <f t="shared" si="0"/>
        <v>82</v>
      </c>
    </row>
    <row r="9" spans="1:36" x14ac:dyDescent="0.3">
      <c r="A9">
        <f t="shared" si="1"/>
        <v>19</v>
      </c>
      <c r="B9" s="116" t="s">
        <v>9</v>
      </c>
      <c r="C9" s="124" t="s">
        <v>249</v>
      </c>
      <c r="D9" s="125">
        <v>16</v>
      </c>
      <c r="E9" s="124" t="s">
        <v>205</v>
      </c>
      <c r="F9" s="125">
        <v>8</v>
      </c>
      <c r="G9" s="124" t="s">
        <v>217</v>
      </c>
      <c r="H9" s="125">
        <v>9</v>
      </c>
      <c r="I9" s="124" t="s">
        <v>262</v>
      </c>
      <c r="J9" s="125">
        <v>14</v>
      </c>
      <c r="K9" s="124" t="s">
        <v>248</v>
      </c>
      <c r="L9" s="125">
        <v>7</v>
      </c>
      <c r="M9" s="124" t="s">
        <v>276</v>
      </c>
      <c r="N9" s="125">
        <v>10</v>
      </c>
      <c r="O9" s="124" t="s">
        <v>251</v>
      </c>
      <c r="P9" s="125">
        <v>4</v>
      </c>
      <c r="Q9" s="124" t="s">
        <v>278</v>
      </c>
      <c r="R9" s="125">
        <v>6</v>
      </c>
      <c r="S9" s="124" t="s">
        <v>243</v>
      </c>
      <c r="T9" s="125">
        <v>5</v>
      </c>
      <c r="U9" s="124" t="s">
        <v>245</v>
      </c>
      <c r="V9" s="125">
        <v>12</v>
      </c>
      <c r="W9" s="124" t="s">
        <v>263</v>
      </c>
      <c r="X9" s="125">
        <v>3</v>
      </c>
      <c r="Y9" s="124" t="s">
        <v>218</v>
      </c>
      <c r="Z9" s="125">
        <v>11</v>
      </c>
      <c r="AA9" s="124" t="s">
        <v>277</v>
      </c>
      <c r="AB9" s="125">
        <v>15</v>
      </c>
      <c r="AC9" s="124" t="s">
        <v>260</v>
      </c>
      <c r="AD9" s="125">
        <v>13</v>
      </c>
      <c r="AE9" s="7"/>
      <c r="AF9" s="8"/>
      <c r="AG9" s="7"/>
      <c r="AH9" s="8"/>
      <c r="AI9" s="18">
        <f t="shared" si="2"/>
        <v>133</v>
      </c>
      <c r="AJ9" s="9">
        <f t="shared" si="0"/>
        <v>70</v>
      </c>
    </row>
    <row r="10" spans="1:36" x14ac:dyDescent="0.3">
      <c r="A10">
        <f t="shared" si="1"/>
        <v>20</v>
      </c>
      <c r="B10" s="104" t="s">
        <v>10</v>
      </c>
      <c r="C10" s="119" t="s">
        <v>363</v>
      </c>
      <c r="D10" s="145">
        <v>16</v>
      </c>
      <c r="E10" s="119" t="s">
        <v>361</v>
      </c>
      <c r="F10" s="145">
        <v>5</v>
      </c>
      <c r="G10" s="119" t="s">
        <v>348</v>
      </c>
      <c r="H10" s="145">
        <v>15</v>
      </c>
      <c r="I10" s="119" t="s">
        <v>359</v>
      </c>
      <c r="J10" s="145">
        <v>12</v>
      </c>
      <c r="K10" s="119" t="s">
        <v>364</v>
      </c>
      <c r="L10" s="145">
        <v>4</v>
      </c>
      <c r="M10" s="119" t="s">
        <v>352</v>
      </c>
      <c r="N10" s="145">
        <v>13</v>
      </c>
      <c r="O10" s="119" t="s">
        <v>391</v>
      </c>
      <c r="P10" s="145">
        <v>3</v>
      </c>
      <c r="Q10" s="119" t="s">
        <v>356</v>
      </c>
      <c r="R10" s="145">
        <v>6</v>
      </c>
      <c r="S10" s="119" t="s">
        <v>380</v>
      </c>
      <c r="T10" s="145">
        <v>7</v>
      </c>
      <c r="U10" s="119" t="s">
        <v>367</v>
      </c>
      <c r="V10" s="145">
        <v>8</v>
      </c>
      <c r="W10" s="119" t="s">
        <v>366</v>
      </c>
      <c r="X10" s="145">
        <v>9</v>
      </c>
      <c r="Y10" s="119" t="s">
        <v>360</v>
      </c>
      <c r="Z10" s="145">
        <v>14</v>
      </c>
      <c r="AA10" s="119" t="s">
        <v>358</v>
      </c>
      <c r="AB10" s="145">
        <v>10</v>
      </c>
      <c r="AC10" s="119" t="s">
        <v>373</v>
      </c>
      <c r="AD10" s="145">
        <v>11</v>
      </c>
      <c r="AE10" s="4"/>
      <c r="AF10" s="73"/>
      <c r="AG10" s="4"/>
      <c r="AH10" s="35"/>
      <c r="AI10" s="64">
        <f t="shared" si="2"/>
        <v>133</v>
      </c>
      <c r="AJ10" s="6">
        <f t="shared" si="0"/>
        <v>69</v>
      </c>
    </row>
    <row r="11" spans="1:36" x14ac:dyDescent="0.3">
      <c r="A11">
        <f t="shared" si="1"/>
        <v>4</v>
      </c>
      <c r="B11" s="103" t="s">
        <v>14</v>
      </c>
      <c r="C11" s="124" t="s">
        <v>249</v>
      </c>
      <c r="D11" s="125">
        <v>16</v>
      </c>
      <c r="E11" s="124" t="s">
        <v>208</v>
      </c>
      <c r="F11" s="125">
        <v>8</v>
      </c>
      <c r="G11" s="124" t="s">
        <v>217</v>
      </c>
      <c r="H11" s="125">
        <v>15</v>
      </c>
      <c r="I11" s="124" t="s">
        <v>262</v>
      </c>
      <c r="J11" s="125">
        <v>11</v>
      </c>
      <c r="K11" s="124" t="s">
        <v>246</v>
      </c>
      <c r="L11" s="125">
        <v>7</v>
      </c>
      <c r="M11" s="124" t="s">
        <v>198</v>
      </c>
      <c r="N11" s="125">
        <v>3</v>
      </c>
      <c r="O11" s="124" t="s">
        <v>251</v>
      </c>
      <c r="P11" s="125">
        <v>12</v>
      </c>
      <c r="Q11" s="124" t="s">
        <v>278</v>
      </c>
      <c r="R11" s="125">
        <v>5</v>
      </c>
      <c r="S11" s="124" t="s">
        <v>243</v>
      </c>
      <c r="T11" s="125">
        <v>10</v>
      </c>
      <c r="U11" s="124" t="s">
        <v>210</v>
      </c>
      <c r="V11" s="125">
        <v>6</v>
      </c>
      <c r="W11" s="124" t="s">
        <v>263</v>
      </c>
      <c r="X11" s="125">
        <v>4</v>
      </c>
      <c r="Y11" s="124" t="s">
        <v>218</v>
      </c>
      <c r="Z11" s="125">
        <v>14</v>
      </c>
      <c r="AA11" s="124" t="s">
        <v>277</v>
      </c>
      <c r="AB11" s="125">
        <v>13</v>
      </c>
      <c r="AC11" s="124" t="s">
        <v>260</v>
      </c>
      <c r="AD11" s="125">
        <v>9</v>
      </c>
      <c r="AE11" s="7"/>
      <c r="AF11" s="8"/>
      <c r="AG11" s="7"/>
      <c r="AH11" s="8"/>
      <c r="AI11" s="18">
        <f t="shared" si="2"/>
        <v>133</v>
      </c>
      <c r="AJ11" s="9">
        <f t="shared" si="0"/>
        <v>84</v>
      </c>
    </row>
    <row r="12" spans="1:36" x14ac:dyDescent="0.3">
      <c r="A12">
        <f t="shared" si="1"/>
        <v>11</v>
      </c>
      <c r="B12" s="104" t="s">
        <v>12</v>
      </c>
      <c r="C12" s="119" t="s">
        <v>249</v>
      </c>
      <c r="D12" s="145">
        <v>16</v>
      </c>
      <c r="E12" s="119" t="s">
        <v>205</v>
      </c>
      <c r="F12" s="145">
        <v>13</v>
      </c>
      <c r="G12" s="119" t="s">
        <v>217</v>
      </c>
      <c r="H12" s="145">
        <v>14</v>
      </c>
      <c r="I12" s="119" t="s">
        <v>262</v>
      </c>
      <c r="J12" s="145">
        <v>7</v>
      </c>
      <c r="K12" s="119" t="s">
        <v>246</v>
      </c>
      <c r="L12" s="145">
        <v>8</v>
      </c>
      <c r="M12" s="119" t="s">
        <v>276</v>
      </c>
      <c r="N12" s="145">
        <v>12</v>
      </c>
      <c r="O12" s="119" t="s">
        <v>251</v>
      </c>
      <c r="P12" s="145">
        <v>9</v>
      </c>
      <c r="Q12" s="119" t="s">
        <v>278</v>
      </c>
      <c r="R12" s="145">
        <v>4</v>
      </c>
      <c r="S12" s="119" t="s">
        <v>243</v>
      </c>
      <c r="T12" s="145">
        <v>11</v>
      </c>
      <c r="U12" s="119" t="s">
        <v>210</v>
      </c>
      <c r="V12" s="145">
        <v>3</v>
      </c>
      <c r="W12" s="119" t="s">
        <v>263</v>
      </c>
      <c r="X12" s="145">
        <v>10</v>
      </c>
      <c r="Y12" s="119" t="s">
        <v>218</v>
      </c>
      <c r="Z12" s="145">
        <v>15</v>
      </c>
      <c r="AA12" s="119" t="s">
        <v>277</v>
      </c>
      <c r="AB12" s="145">
        <v>5</v>
      </c>
      <c r="AC12" s="119" t="s">
        <v>211</v>
      </c>
      <c r="AD12" s="145">
        <v>6</v>
      </c>
      <c r="AE12" s="4"/>
      <c r="AF12" s="73"/>
      <c r="AG12" s="4"/>
      <c r="AH12" s="35"/>
      <c r="AI12" s="64">
        <f t="shared" si="2"/>
        <v>133</v>
      </c>
      <c r="AJ12" s="6">
        <f t="shared" si="0"/>
        <v>74</v>
      </c>
    </row>
    <row r="13" spans="1:36" x14ac:dyDescent="0.3">
      <c r="A13">
        <f t="shared" si="1"/>
        <v>22</v>
      </c>
      <c r="B13" s="103" t="s">
        <v>8</v>
      </c>
      <c r="C13" s="124" t="s">
        <v>249</v>
      </c>
      <c r="D13" s="125">
        <v>16</v>
      </c>
      <c r="E13" s="124" t="s">
        <v>208</v>
      </c>
      <c r="F13" s="125">
        <v>6</v>
      </c>
      <c r="G13" s="124" t="s">
        <v>217</v>
      </c>
      <c r="H13" s="125">
        <v>15</v>
      </c>
      <c r="I13" s="124" t="s">
        <v>262</v>
      </c>
      <c r="J13" s="125">
        <v>12</v>
      </c>
      <c r="K13" s="124" t="s">
        <v>246</v>
      </c>
      <c r="L13" s="125">
        <v>10</v>
      </c>
      <c r="M13" s="124" t="s">
        <v>276</v>
      </c>
      <c r="N13" s="125">
        <v>4</v>
      </c>
      <c r="O13" s="124" t="s">
        <v>212</v>
      </c>
      <c r="P13" s="125">
        <v>3</v>
      </c>
      <c r="Q13" s="124" t="s">
        <v>250</v>
      </c>
      <c r="R13" s="125">
        <v>7</v>
      </c>
      <c r="S13" s="124" t="s">
        <v>243</v>
      </c>
      <c r="T13" s="125">
        <v>8</v>
      </c>
      <c r="U13" s="124" t="s">
        <v>245</v>
      </c>
      <c r="V13" s="125">
        <v>9</v>
      </c>
      <c r="W13" s="124" t="s">
        <v>263</v>
      </c>
      <c r="X13" s="125">
        <v>5</v>
      </c>
      <c r="Y13" s="124" t="s">
        <v>218</v>
      </c>
      <c r="Z13" s="125">
        <v>14</v>
      </c>
      <c r="AA13" s="124" t="s">
        <v>277</v>
      </c>
      <c r="AB13" s="125">
        <v>13</v>
      </c>
      <c r="AC13" s="124" t="s">
        <v>260</v>
      </c>
      <c r="AD13" s="125">
        <v>11</v>
      </c>
      <c r="AE13" s="7"/>
      <c r="AF13" s="8"/>
      <c r="AG13" s="7"/>
      <c r="AH13" s="8"/>
      <c r="AI13" s="18">
        <f t="shared" si="2"/>
        <v>133</v>
      </c>
      <c r="AJ13" s="9">
        <f t="shared" si="0"/>
        <v>64</v>
      </c>
    </row>
    <row r="14" spans="1:36" x14ac:dyDescent="0.3">
      <c r="A14">
        <f t="shared" si="1"/>
        <v>15</v>
      </c>
      <c r="B14" s="104" t="s">
        <v>6</v>
      </c>
      <c r="C14" s="119" t="s">
        <v>249</v>
      </c>
      <c r="D14" s="145">
        <v>16</v>
      </c>
      <c r="E14" s="119" t="s">
        <v>208</v>
      </c>
      <c r="F14" s="145">
        <v>8</v>
      </c>
      <c r="G14" s="119" t="s">
        <v>217</v>
      </c>
      <c r="H14" s="145">
        <v>15</v>
      </c>
      <c r="I14" s="119" t="s">
        <v>262</v>
      </c>
      <c r="J14" s="145">
        <v>7</v>
      </c>
      <c r="K14" s="119" t="s">
        <v>248</v>
      </c>
      <c r="L14" s="145">
        <v>4</v>
      </c>
      <c r="M14" s="119" t="s">
        <v>276</v>
      </c>
      <c r="N14" s="145">
        <v>9</v>
      </c>
      <c r="O14" s="119" t="s">
        <v>406</v>
      </c>
      <c r="P14" s="145">
        <v>3</v>
      </c>
      <c r="Q14" s="119" t="s">
        <v>384</v>
      </c>
      <c r="R14" s="145">
        <v>12</v>
      </c>
      <c r="S14" s="119" t="s">
        <v>243</v>
      </c>
      <c r="T14" s="145">
        <v>5</v>
      </c>
      <c r="U14" s="119" t="s">
        <v>245</v>
      </c>
      <c r="V14" s="145">
        <v>11</v>
      </c>
      <c r="W14" s="119" t="s">
        <v>247</v>
      </c>
      <c r="X14" s="145">
        <v>6</v>
      </c>
      <c r="Y14" s="119" t="s">
        <v>218</v>
      </c>
      <c r="Z14" s="145">
        <v>14</v>
      </c>
      <c r="AA14" s="119" t="s">
        <v>277</v>
      </c>
      <c r="AB14" s="145">
        <v>10</v>
      </c>
      <c r="AC14" s="119" t="s">
        <v>260</v>
      </c>
      <c r="AD14" s="145">
        <v>13</v>
      </c>
      <c r="AE14" s="4"/>
      <c r="AF14" s="73"/>
      <c r="AG14" s="4"/>
      <c r="AH14" s="35"/>
      <c r="AI14" s="64">
        <f t="shared" si="2"/>
        <v>133</v>
      </c>
      <c r="AJ14" s="6">
        <f t="shared" si="0"/>
        <v>72</v>
      </c>
    </row>
    <row r="15" spans="1:36" x14ac:dyDescent="0.3">
      <c r="A15">
        <f t="shared" si="1"/>
        <v>18</v>
      </c>
      <c r="B15" s="103" t="s">
        <v>4</v>
      </c>
      <c r="C15" s="124" t="s">
        <v>249</v>
      </c>
      <c r="D15" s="125">
        <v>16</v>
      </c>
      <c r="E15" s="124" t="s">
        <v>208</v>
      </c>
      <c r="F15" s="125">
        <v>5</v>
      </c>
      <c r="G15" s="124" t="s">
        <v>217</v>
      </c>
      <c r="H15" s="125">
        <v>15</v>
      </c>
      <c r="I15" s="124" t="s">
        <v>262</v>
      </c>
      <c r="J15" s="125">
        <v>4</v>
      </c>
      <c r="K15" s="124" t="s">
        <v>246</v>
      </c>
      <c r="L15" s="125">
        <v>6</v>
      </c>
      <c r="M15" s="124" t="s">
        <v>276</v>
      </c>
      <c r="N15" s="125">
        <v>11</v>
      </c>
      <c r="O15" s="124" t="s">
        <v>251</v>
      </c>
      <c r="P15" s="125">
        <v>8</v>
      </c>
      <c r="Q15" s="124" t="s">
        <v>278</v>
      </c>
      <c r="R15" s="125">
        <v>3</v>
      </c>
      <c r="S15" s="124" t="s">
        <v>243</v>
      </c>
      <c r="T15" s="125">
        <v>9</v>
      </c>
      <c r="U15" s="124" t="s">
        <v>245</v>
      </c>
      <c r="V15" s="125">
        <v>10</v>
      </c>
      <c r="W15" s="124" t="s">
        <v>247</v>
      </c>
      <c r="X15" s="125">
        <v>7</v>
      </c>
      <c r="Y15" s="124" t="s">
        <v>218</v>
      </c>
      <c r="Z15" s="125">
        <v>14</v>
      </c>
      <c r="AA15" s="124" t="s">
        <v>277</v>
      </c>
      <c r="AB15" s="125">
        <v>13</v>
      </c>
      <c r="AC15" s="124" t="s">
        <v>260</v>
      </c>
      <c r="AD15" s="125">
        <v>12</v>
      </c>
      <c r="AE15" s="7"/>
      <c r="AF15" s="8"/>
      <c r="AG15" s="7"/>
      <c r="AH15" s="8"/>
      <c r="AI15" s="18">
        <f t="shared" si="2"/>
        <v>133</v>
      </c>
      <c r="AJ15" s="9">
        <f t="shared" si="0"/>
        <v>71</v>
      </c>
    </row>
    <row r="16" spans="1:36" x14ac:dyDescent="0.3">
      <c r="A16">
        <f t="shared" si="1"/>
        <v>10</v>
      </c>
      <c r="B16" s="104" t="s">
        <v>7</v>
      </c>
      <c r="C16" s="119" t="s">
        <v>249</v>
      </c>
      <c r="D16" s="146">
        <v>16</v>
      </c>
      <c r="E16" s="119" t="s">
        <v>205</v>
      </c>
      <c r="F16" s="146">
        <v>4</v>
      </c>
      <c r="G16" s="119" t="s">
        <v>217</v>
      </c>
      <c r="H16" s="146">
        <v>15</v>
      </c>
      <c r="I16" s="119" t="s">
        <v>262</v>
      </c>
      <c r="J16" s="146">
        <v>12</v>
      </c>
      <c r="K16" s="119" t="s">
        <v>246</v>
      </c>
      <c r="L16" s="146">
        <v>3</v>
      </c>
      <c r="M16" s="119" t="s">
        <v>276</v>
      </c>
      <c r="N16" s="146">
        <v>14</v>
      </c>
      <c r="O16" s="119" t="s">
        <v>212</v>
      </c>
      <c r="P16" s="146">
        <v>5</v>
      </c>
      <c r="Q16" s="119" t="s">
        <v>278</v>
      </c>
      <c r="R16" s="146">
        <v>7</v>
      </c>
      <c r="S16" s="119" t="s">
        <v>243</v>
      </c>
      <c r="T16" s="146">
        <v>6</v>
      </c>
      <c r="U16" s="119" t="s">
        <v>245</v>
      </c>
      <c r="V16" s="146">
        <v>8</v>
      </c>
      <c r="W16" s="119" t="s">
        <v>247</v>
      </c>
      <c r="X16" s="146">
        <v>10</v>
      </c>
      <c r="Y16" s="119" t="s">
        <v>218</v>
      </c>
      <c r="Z16" s="146">
        <v>13</v>
      </c>
      <c r="AA16" s="119" t="s">
        <v>277</v>
      </c>
      <c r="AB16" s="146">
        <v>11</v>
      </c>
      <c r="AC16" s="119" t="s">
        <v>260</v>
      </c>
      <c r="AD16" s="146">
        <v>9</v>
      </c>
      <c r="AE16" s="4"/>
      <c r="AF16" s="73"/>
      <c r="AG16" s="4"/>
      <c r="AH16" s="35"/>
      <c r="AI16" s="64">
        <f t="shared" si="2"/>
        <v>133</v>
      </c>
      <c r="AJ16" s="6">
        <f t="shared" si="0"/>
        <v>76</v>
      </c>
    </row>
    <row r="17" spans="1:36" x14ac:dyDescent="0.3">
      <c r="A17">
        <f t="shared" si="1"/>
        <v>11</v>
      </c>
      <c r="B17" s="89" t="s">
        <v>40</v>
      </c>
      <c r="C17" s="27" t="s">
        <v>249</v>
      </c>
      <c r="D17" s="28">
        <v>16</v>
      </c>
      <c r="E17" s="27" t="s">
        <v>208</v>
      </c>
      <c r="F17" s="28">
        <v>3</v>
      </c>
      <c r="G17" s="27" t="s">
        <v>217</v>
      </c>
      <c r="H17" s="28">
        <v>7</v>
      </c>
      <c r="I17" s="27" t="s">
        <v>262</v>
      </c>
      <c r="J17" s="28">
        <v>14</v>
      </c>
      <c r="K17" s="27" t="s">
        <v>246</v>
      </c>
      <c r="L17" s="28">
        <v>13</v>
      </c>
      <c r="M17" s="27" t="s">
        <v>276</v>
      </c>
      <c r="N17" s="28">
        <v>10</v>
      </c>
      <c r="O17" s="27" t="s">
        <v>251</v>
      </c>
      <c r="P17" s="28">
        <v>4</v>
      </c>
      <c r="Q17" s="27" t="s">
        <v>250</v>
      </c>
      <c r="R17" s="28">
        <v>12</v>
      </c>
      <c r="S17" s="27" t="s">
        <v>243</v>
      </c>
      <c r="T17" s="28">
        <v>11</v>
      </c>
      <c r="U17" s="27" t="s">
        <v>210</v>
      </c>
      <c r="V17" s="28">
        <v>6</v>
      </c>
      <c r="W17" s="27" t="s">
        <v>247</v>
      </c>
      <c r="X17" s="28">
        <v>5</v>
      </c>
      <c r="Y17" s="27" t="s">
        <v>218</v>
      </c>
      <c r="Z17" s="28">
        <v>15</v>
      </c>
      <c r="AA17" s="27" t="s">
        <v>277</v>
      </c>
      <c r="AB17" s="28">
        <v>8</v>
      </c>
      <c r="AC17" s="27" t="s">
        <v>260</v>
      </c>
      <c r="AD17" s="28">
        <v>9</v>
      </c>
      <c r="AE17" s="27"/>
      <c r="AF17" s="28"/>
      <c r="AG17" s="27"/>
      <c r="AH17" s="28"/>
      <c r="AI17" s="25">
        <f t="shared" si="2"/>
        <v>133</v>
      </c>
      <c r="AJ17" s="26">
        <f t="shared" si="0"/>
        <v>74</v>
      </c>
    </row>
    <row r="18" spans="1:36" x14ac:dyDescent="0.3">
      <c r="A18">
        <f t="shared" si="1"/>
        <v>14</v>
      </c>
      <c r="B18" s="104" t="s">
        <v>3</v>
      </c>
      <c r="C18" s="119" t="s">
        <v>249</v>
      </c>
      <c r="D18" s="145">
        <v>16</v>
      </c>
      <c r="E18" s="119" t="s">
        <v>205</v>
      </c>
      <c r="F18" s="145">
        <v>3</v>
      </c>
      <c r="G18" s="119" t="s">
        <v>217</v>
      </c>
      <c r="H18" s="145">
        <v>15</v>
      </c>
      <c r="I18" s="119" t="s">
        <v>262</v>
      </c>
      <c r="J18" s="145">
        <v>11</v>
      </c>
      <c r="K18" s="119" t="s">
        <v>246</v>
      </c>
      <c r="L18" s="145">
        <v>10</v>
      </c>
      <c r="M18" s="119" t="s">
        <v>276</v>
      </c>
      <c r="N18" s="145">
        <v>13</v>
      </c>
      <c r="O18" s="119" t="s">
        <v>251</v>
      </c>
      <c r="P18" s="145">
        <v>5</v>
      </c>
      <c r="Q18" s="119" t="s">
        <v>278</v>
      </c>
      <c r="R18" s="145">
        <v>6</v>
      </c>
      <c r="S18" s="119" t="s">
        <v>243</v>
      </c>
      <c r="T18" s="145">
        <v>9</v>
      </c>
      <c r="U18" s="119" t="s">
        <v>245</v>
      </c>
      <c r="V18" s="145">
        <v>8</v>
      </c>
      <c r="W18" s="119" t="s">
        <v>263</v>
      </c>
      <c r="X18" s="145">
        <v>4</v>
      </c>
      <c r="Y18" s="119" t="s">
        <v>218</v>
      </c>
      <c r="Z18" s="145">
        <v>14</v>
      </c>
      <c r="AA18" s="119" t="s">
        <v>277</v>
      </c>
      <c r="AB18" s="145">
        <v>12</v>
      </c>
      <c r="AC18" s="119" t="s">
        <v>260</v>
      </c>
      <c r="AD18" s="145">
        <v>7</v>
      </c>
      <c r="AE18" s="4"/>
      <c r="AF18" s="73"/>
      <c r="AG18" s="4"/>
      <c r="AH18" s="35"/>
      <c r="AI18" s="40">
        <f t="shared" si="2"/>
        <v>133</v>
      </c>
      <c r="AJ18" s="53">
        <f t="shared" si="0"/>
        <v>73</v>
      </c>
    </row>
    <row r="19" spans="1:36" x14ac:dyDescent="0.3">
      <c r="A19">
        <f t="shared" si="1"/>
        <v>4</v>
      </c>
      <c r="B19" s="89" t="s">
        <v>60</v>
      </c>
      <c r="C19" s="27" t="s">
        <v>249</v>
      </c>
      <c r="D19" s="28">
        <v>16</v>
      </c>
      <c r="E19" s="27" t="s">
        <v>205</v>
      </c>
      <c r="F19" s="28">
        <v>10</v>
      </c>
      <c r="G19" s="27" t="s">
        <v>217</v>
      </c>
      <c r="H19" s="28">
        <v>15</v>
      </c>
      <c r="I19" s="27" t="s">
        <v>262</v>
      </c>
      <c r="J19" s="28">
        <v>13</v>
      </c>
      <c r="K19" s="27" t="s">
        <v>246</v>
      </c>
      <c r="L19" s="28">
        <v>8</v>
      </c>
      <c r="M19" s="27" t="s">
        <v>276</v>
      </c>
      <c r="N19" s="28">
        <v>11</v>
      </c>
      <c r="O19" s="27" t="s">
        <v>251</v>
      </c>
      <c r="P19" s="28">
        <v>3</v>
      </c>
      <c r="Q19" s="27" t="s">
        <v>278</v>
      </c>
      <c r="R19" s="28">
        <v>6</v>
      </c>
      <c r="S19" s="27" t="s">
        <v>275</v>
      </c>
      <c r="T19" s="28">
        <v>4</v>
      </c>
      <c r="U19" s="27" t="s">
        <v>245</v>
      </c>
      <c r="V19" s="28">
        <v>5</v>
      </c>
      <c r="W19" s="27" t="s">
        <v>263</v>
      </c>
      <c r="X19" s="28">
        <v>7</v>
      </c>
      <c r="Y19" s="27" t="s">
        <v>218</v>
      </c>
      <c r="Z19" s="28">
        <v>14</v>
      </c>
      <c r="AA19" s="27" t="s">
        <v>277</v>
      </c>
      <c r="AB19" s="28">
        <v>12</v>
      </c>
      <c r="AC19" s="27" t="s">
        <v>260</v>
      </c>
      <c r="AD19" s="28">
        <v>9</v>
      </c>
      <c r="AE19" s="27"/>
      <c r="AF19" s="28"/>
      <c r="AG19" s="27"/>
      <c r="AH19" s="28"/>
      <c r="AI19" s="18">
        <f t="shared" si="2"/>
        <v>133</v>
      </c>
      <c r="AJ19" s="9">
        <f t="shared" si="0"/>
        <v>84</v>
      </c>
    </row>
    <row r="20" spans="1:36" x14ac:dyDescent="0.3">
      <c r="A20">
        <f t="shared" si="1"/>
        <v>15</v>
      </c>
      <c r="B20" s="104" t="s">
        <v>61</v>
      </c>
      <c r="C20" s="119" t="s">
        <v>249</v>
      </c>
      <c r="D20" s="145">
        <v>16</v>
      </c>
      <c r="E20" s="119" t="s">
        <v>205</v>
      </c>
      <c r="F20" s="145">
        <v>6</v>
      </c>
      <c r="G20" s="119" t="s">
        <v>217</v>
      </c>
      <c r="H20" s="145">
        <v>14</v>
      </c>
      <c r="I20" s="119" t="s">
        <v>262</v>
      </c>
      <c r="J20" s="145">
        <v>11</v>
      </c>
      <c r="K20" s="119" t="s">
        <v>248</v>
      </c>
      <c r="L20" s="145">
        <v>5</v>
      </c>
      <c r="M20" s="119" t="s">
        <v>276</v>
      </c>
      <c r="N20" s="145">
        <v>9</v>
      </c>
      <c r="O20" s="119" t="s">
        <v>251</v>
      </c>
      <c r="P20" s="145">
        <v>3</v>
      </c>
      <c r="Q20" s="119" t="s">
        <v>278</v>
      </c>
      <c r="R20" s="145">
        <v>10</v>
      </c>
      <c r="S20" s="119" t="s">
        <v>243</v>
      </c>
      <c r="T20" s="145">
        <v>8</v>
      </c>
      <c r="U20" s="119" t="s">
        <v>245</v>
      </c>
      <c r="V20" s="145">
        <v>7</v>
      </c>
      <c r="W20" s="119" t="s">
        <v>263</v>
      </c>
      <c r="X20" s="145">
        <v>4</v>
      </c>
      <c r="Y20" s="119" t="s">
        <v>218</v>
      </c>
      <c r="Z20" s="145">
        <v>15</v>
      </c>
      <c r="AA20" s="119" t="s">
        <v>277</v>
      </c>
      <c r="AB20" s="145">
        <v>13</v>
      </c>
      <c r="AC20" s="119" t="s">
        <v>260</v>
      </c>
      <c r="AD20" s="145">
        <v>12</v>
      </c>
      <c r="AE20" s="4"/>
      <c r="AF20" s="73"/>
      <c r="AG20" s="4"/>
      <c r="AH20" s="55"/>
      <c r="AI20" s="40">
        <f t="shared" si="2"/>
        <v>133</v>
      </c>
      <c r="AJ20" s="53">
        <f t="shared" si="0"/>
        <v>72</v>
      </c>
    </row>
    <row r="21" spans="1:36" x14ac:dyDescent="0.3">
      <c r="A21">
        <f t="shared" si="1"/>
        <v>1</v>
      </c>
      <c r="B21" s="103" t="s">
        <v>340</v>
      </c>
      <c r="C21" s="124" t="s">
        <v>249</v>
      </c>
      <c r="D21" s="125">
        <v>16</v>
      </c>
      <c r="E21" s="124" t="s">
        <v>208</v>
      </c>
      <c r="F21" s="125">
        <v>8</v>
      </c>
      <c r="G21" s="124" t="s">
        <v>383</v>
      </c>
      <c r="H21" s="125">
        <v>13</v>
      </c>
      <c r="I21" s="124" t="s">
        <v>403</v>
      </c>
      <c r="J21" s="125">
        <v>12</v>
      </c>
      <c r="K21" s="124" t="s">
        <v>246</v>
      </c>
      <c r="L21" s="125">
        <v>14</v>
      </c>
      <c r="M21" s="124" t="s">
        <v>276</v>
      </c>
      <c r="N21" s="125">
        <v>15</v>
      </c>
      <c r="O21" s="124" t="s">
        <v>404</v>
      </c>
      <c r="P21" s="125">
        <v>3</v>
      </c>
      <c r="Q21" s="124" t="s">
        <v>384</v>
      </c>
      <c r="R21" s="125">
        <v>5</v>
      </c>
      <c r="S21" s="124" t="s">
        <v>405</v>
      </c>
      <c r="T21" s="125">
        <v>4</v>
      </c>
      <c r="U21" s="124" t="s">
        <v>210</v>
      </c>
      <c r="V21" s="125">
        <v>6</v>
      </c>
      <c r="W21" s="124" t="s">
        <v>385</v>
      </c>
      <c r="X21" s="125">
        <v>7</v>
      </c>
      <c r="Y21" s="124" t="s">
        <v>387</v>
      </c>
      <c r="Z21" s="125">
        <v>11</v>
      </c>
      <c r="AA21" s="124" t="s">
        <v>386</v>
      </c>
      <c r="AB21" s="125">
        <v>9</v>
      </c>
      <c r="AC21" s="124" t="s">
        <v>260</v>
      </c>
      <c r="AD21" s="125">
        <v>10</v>
      </c>
      <c r="AE21" s="124"/>
      <c r="AF21" s="125"/>
      <c r="AG21" s="124"/>
      <c r="AH21" s="125"/>
      <c r="AI21" s="18">
        <f t="shared" si="2"/>
        <v>133</v>
      </c>
      <c r="AJ21" s="9">
        <f t="shared" si="0"/>
        <v>89</v>
      </c>
    </row>
    <row r="22" spans="1:36" x14ac:dyDescent="0.3">
      <c r="A22">
        <f t="shared" si="1"/>
        <v>11</v>
      </c>
      <c r="B22" s="104" t="s">
        <v>339</v>
      </c>
      <c r="C22" s="119" t="s">
        <v>249</v>
      </c>
      <c r="D22" s="145">
        <v>16</v>
      </c>
      <c r="E22" s="119" t="s">
        <v>208</v>
      </c>
      <c r="F22" s="145">
        <v>8</v>
      </c>
      <c r="G22" s="119" t="s">
        <v>217</v>
      </c>
      <c r="H22" s="145">
        <v>15</v>
      </c>
      <c r="I22" s="119" t="s">
        <v>262</v>
      </c>
      <c r="J22" s="145">
        <v>9</v>
      </c>
      <c r="K22" s="119" t="s">
        <v>246</v>
      </c>
      <c r="L22" s="145">
        <v>11</v>
      </c>
      <c r="M22" s="119" t="s">
        <v>276</v>
      </c>
      <c r="N22" s="145">
        <v>10</v>
      </c>
      <c r="O22" s="119" t="s">
        <v>251</v>
      </c>
      <c r="P22" s="145">
        <v>4</v>
      </c>
      <c r="Q22" s="119" t="s">
        <v>278</v>
      </c>
      <c r="R22" s="145">
        <v>7</v>
      </c>
      <c r="S22" s="119" t="s">
        <v>243</v>
      </c>
      <c r="T22" s="145">
        <v>6</v>
      </c>
      <c r="U22" s="119" t="s">
        <v>245</v>
      </c>
      <c r="V22" s="145">
        <v>3</v>
      </c>
      <c r="W22" s="119" t="s">
        <v>263</v>
      </c>
      <c r="X22" s="145">
        <v>5</v>
      </c>
      <c r="Y22" s="119" t="s">
        <v>218</v>
      </c>
      <c r="Z22" s="145">
        <v>14</v>
      </c>
      <c r="AA22" s="119" t="s">
        <v>277</v>
      </c>
      <c r="AB22" s="145">
        <v>13</v>
      </c>
      <c r="AC22" s="119" t="s">
        <v>260</v>
      </c>
      <c r="AD22" s="145">
        <v>12</v>
      </c>
      <c r="AE22" s="119"/>
      <c r="AF22" s="134"/>
      <c r="AG22" s="119"/>
      <c r="AH22" s="134"/>
      <c r="AI22" s="64">
        <f t="shared" si="2"/>
        <v>133</v>
      </c>
      <c r="AJ22" s="6">
        <f t="shared" si="0"/>
        <v>74</v>
      </c>
    </row>
    <row r="23" spans="1:36" x14ac:dyDescent="0.3">
      <c r="A23">
        <f t="shared" si="1"/>
        <v>9</v>
      </c>
      <c r="B23" s="89" t="s">
        <v>347</v>
      </c>
      <c r="C23" s="124" t="s">
        <v>249</v>
      </c>
      <c r="D23" s="125">
        <v>15</v>
      </c>
      <c r="E23" s="124" t="s">
        <v>208</v>
      </c>
      <c r="F23" s="125">
        <v>6</v>
      </c>
      <c r="G23" s="124" t="s">
        <v>217</v>
      </c>
      <c r="H23" s="125">
        <v>16</v>
      </c>
      <c r="I23" s="124" t="s">
        <v>262</v>
      </c>
      <c r="J23" s="125">
        <v>8</v>
      </c>
      <c r="K23" s="124" t="s">
        <v>248</v>
      </c>
      <c r="L23" s="125">
        <v>4</v>
      </c>
      <c r="M23" s="124" t="s">
        <v>276</v>
      </c>
      <c r="N23" s="125">
        <v>12</v>
      </c>
      <c r="O23" s="124" t="s">
        <v>251</v>
      </c>
      <c r="P23" s="125">
        <v>11</v>
      </c>
      <c r="Q23" s="124" t="s">
        <v>278</v>
      </c>
      <c r="R23" s="125">
        <v>9</v>
      </c>
      <c r="S23" s="124" t="s">
        <v>275</v>
      </c>
      <c r="T23" s="125">
        <v>3</v>
      </c>
      <c r="U23" s="124" t="s">
        <v>210</v>
      </c>
      <c r="V23" s="125">
        <v>5</v>
      </c>
      <c r="W23" s="124" t="s">
        <v>263</v>
      </c>
      <c r="X23" s="125">
        <v>7</v>
      </c>
      <c r="Y23" s="124" t="s">
        <v>218</v>
      </c>
      <c r="Z23" s="125">
        <v>14</v>
      </c>
      <c r="AA23" s="124" t="s">
        <v>277</v>
      </c>
      <c r="AB23" s="125">
        <v>13</v>
      </c>
      <c r="AC23" s="124" t="s">
        <v>260</v>
      </c>
      <c r="AD23" s="125">
        <v>10</v>
      </c>
      <c r="AE23" s="124"/>
      <c r="AF23" s="125"/>
      <c r="AG23" s="124"/>
      <c r="AH23" s="125"/>
      <c r="AI23" s="18">
        <f t="shared" si="2"/>
        <v>133</v>
      </c>
      <c r="AJ23" s="9">
        <f t="shared" si="0"/>
        <v>77</v>
      </c>
    </row>
    <row r="24" spans="1:36" x14ac:dyDescent="0.3">
      <c r="A24">
        <f t="shared" si="1"/>
        <v>21</v>
      </c>
      <c r="B24" s="104" t="s">
        <v>345</v>
      </c>
      <c r="C24" s="119" t="s">
        <v>249</v>
      </c>
      <c r="D24" s="145">
        <v>16</v>
      </c>
      <c r="E24" s="119" t="s">
        <v>208</v>
      </c>
      <c r="F24" s="145">
        <v>4</v>
      </c>
      <c r="G24" s="119" t="s">
        <v>217</v>
      </c>
      <c r="H24" s="145">
        <v>15</v>
      </c>
      <c r="I24" s="119" t="s">
        <v>206</v>
      </c>
      <c r="J24" s="145">
        <v>3</v>
      </c>
      <c r="K24" s="119" t="s">
        <v>248</v>
      </c>
      <c r="L24" s="145">
        <v>5</v>
      </c>
      <c r="M24" s="119" t="s">
        <v>276</v>
      </c>
      <c r="N24" s="145">
        <v>12</v>
      </c>
      <c r="O24" s="119" t="s">
        <v>212</v>
      </c>
      <c r="P24" s="145">
        <v>7</v>
      </c>
      <c r="Q24" s="119" t="s">
        <v>278</v>
      </c>
      <c r="R24" s="145">
        <v>9</v>
      </c>
      <c r="S24" s="119" t="s">
        <v>275</v>
      </c>
      <c r="T24" s="145">
        <v>8</v>
      </c>
      <c r="U24" s="119" t="s">
        <v>245</v>
      </c>
      <c r="V24" s="145">
        <v>10</v>
      </c>
      <c r="W24" s="119" t="s">
        <v>247</v>
      </c>
      <c r="X24" s="145">
        <v>6</v>
      </c>
      <c r="Y24" s="119" t="s">
        <v>218</v>
      </c>
      <c r="Z24" s="145">
        <v>14</v>
      </c>
      <c r="AA24" s="119" t="s">
        <v>277</v>
      </c>
      <c r="AB24" s="145">
        <v>13</v>
      </c>
      <c r="AC24" s="119" t="s">
        <v>260</v>
      </c>
      <c r="AD24" s="145">
        <v>11</v>
      </c>
      <c r="AE24" s="119"/>
      <c r="AF24" s="134"/>
      <c r="AG24" s="119"/>
      <c r="AH24" s="134"/>
      <c r="AI24" s="64">
        <f t="shared" si="2"/>
        <v>133</v>
      </c>
      <c r="AJ24" s="6">
        <f t="shared" si="0"/>
        <v>65</v>
      </c>
    </row>
    <row r="25" spans="1:36" ht="14.95" thickBot="1" x14ac:dyDescent="0.35">
      <c r="A25">
        <f t="shared" si="1"/>
        <v>15</v>
      </c>
      <c r="B25" s="118" t="s">
        <v>346</v>
      </c>
      <c r="C25" s="124" t="s">
        <v>249</v>
      </c>
      <c r="D25" s="125">
        <v>16</v>
      </c>
      <c r="E25" s="124" t="s">
        <v>205</v>
      </c>
      <c r="F25" s="125">
        <v>5</v>
      </c>
      <c r="G25" s="124" t="s">
        <v>217</v>
      </c>
      <c r="H25" s="125">
        <v>15</v>
      </c>
      <c r="I25" s="124" t="s">
        <v>262</v>
      </c>
      <c r="J25" s="125">
        <v>10</v>
      </c>
      <c r="K25" s="124" t="s">
        <v>246</v>
      </c>
      <c r="L25" s="125">
        <v>11</v>
      </c>
      <c r="M25" s="124" t="s">
        <v>276</v>
      </c>
      <c r="N25" s="125">
        <v>8</v>
      </c>
      <c r="O25" s="124" t="s">
        <v>251</v>
      </c>
      <c r="P25" s="125">
        <v>3</v>
      </c>
      <c r="Q25" s="124" t="s">
        <v>250</v>
      </c>
      <c r="R25" s="125">
        <v>6</v>
      </c>
      <c r="S25" s="124" t="s">
        <v>243</v>
      </c>
      <c r="T25" s="125">
        <v>7</v>
      </c>
      <c r="U25" s="124" t="s">
        <v>245</v>
      </c>
      <c r="V25" s="125">
        <v>9</v>
      </c>
      <c r="W25" s="124" t="s">
        <v>263</v>
      </c>
      <c r="X25" s="125">
        <v>4</v>
      </c>
      <c r="Y25" s="124" t="s">
        <v>218</v>
      </c>
      <c r="Z25" s="125">
        <v>14</v>
      </c>
      <c r="AA25" s="124" t="s">
        <v>277</v>
      </c>
      <c r="AB25" s="125">
        <v>13</v>
      </c>
      <c r="AC25" s="124" t="s">
        <v>260</v>
      </c>
      <c r="AD25" s="125">
        <v>12</v>
      </c>
      <c r="AE25" s="124"/>
      <c r="AF25" s="125"/>
      <c r="AG25" s="124"/>
      <c r="AH25" s="125"/>
      <c r="AI25" s="59">
        <f t="shared" si="2"/>
        <v>133</v>
      </c>
      <c r="AJ25" s="60">
        <f t="shared" si="0"/>
        <v>72</v>
      </c>
    </row>
    <row r="26" spans="1:36" ht="14.95" thickBot="1" x14ac:dyDescent="0.35">
      <c r="B26" s="29" t="s">
        <v>15</v>
      </c>
      <c r="C26" s="196" t="s">
        <v>213</v>
      </c>
      <c r="D26" s="196"/>
      <c r="E26" s="196" t="s">
        <v>214</v>
      </c>
      <c r="F26" s="196"/>
      <c r="G26" s="196" t="s">
        <v>215</v>
      </c>
      <c r="H26" s="196"/>
      <c r="I26" s="196" t="s">
        <v>216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29" spans="1:36" x14ac:dyDescent="0.3">
      <c r="K29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NYG@NE</v>
      </c>
      <c r="D32" s="193"/>
      <c r="E32" s="193" t="str">
        <f t="shared" ref="E32" si="3">E3</f>
        <v>CAR@TB</v>
      </c>
      <c r="F32" s="193"/>
      <c r="G32" s="193" t="str">
        <f t="shared" ref="G32" si="4">G3</f>
        <v>CIN@BAL</v>
      </c>
      <c r="H32" s="193"/>
      <c r="I32" s="193" t="str">
        <f t="shared" ref="I32" si="5">I3</f>
        <v>SEA@CLE</v>
      </c>
      <c r="J32" s="193"/>
      <c r="K32" s="193" t="str">
        <f t="shared" ref="K32" si="6">K3</f>
        <v>NO@JAX</v>
      </c>
      <c r="L32" s="193"/>
      <c r="M32" s="193" t="str">
        <f t="shared" ref="M32" si="7">M3</f>
        <v>HOU@KC</v>
      </c>
      <c r="N32" s="193"/>
      <c r="O32" s="193" t="str">
        <f t="shared" ref="O32" si="8">O3</f>
        <v>WAS@MIA</v>
      </c>
      <c r="P32" s="193"/>
      <c r="Q32" s="193" t="str">
        <f t="shared" ref="Q32" si="9">Q3</f>
        <v>PHI@MIN</v>
      </c>
      <c r="R32" s="193"/>
      <c r="S32" s="193" t="str">
        <f t="shared" ref="S32" si="10">S3</f>
        <v>ATL@ARI</v>
      </c>
      <c r="T32" s="193"/>
      <c r="U32" s="193" t="str">
        <f t="shared" ref="U32" si="11">U3</f>
        <v>SF@LAR</v>
      </c>
      <c r="V32" s="193"/>
      <c r="W32" s="193" t="str">
        <f t="shared" ref="W32" si="12">W3</f>
        <v>TEN@DEN</v>
      </c>
      <c r="X32" s="193"/>
      <c r="Y32" s="193" t="str">
        <f t="shared" ref="Y32" si="13">Y3</f>
        <v>DAL@NYJ</v>
      </c>
      <c r="Z32" s="193"/>
      <c r="AA32" s="193" t="str">
        <f t="shared" ref="AA32" si="14">AA3</f>
        <v>PIT@LAC</v>
      </c>
      <c r="AB32" s="193"/>
      <c r="AC32" s="193" t="str">
        <f t="shared" ref="AC32" si="15">AC3</f>
        <v>DET@GB</v>
      </c>
      <c r="AD32" s="193"/>
      <c r="AE32" s="193">
        <f t="shared" ref="AE32" si="16">AE3</f>
        <v>0</v>
      </c>
      <c r="AF32" s="193"/>
      <c r="AG32" s="193">
        <f t="shared" ref="AG32" si="17">AG3</f>
        <v>0</v>
      </c>
      <c r="AH32" s="193"/>
      <c r="AI32" s="20"/>
    </row>
    <row r="33" spans="2:36" x14ac:dyDescent="0.3">
      <c r="B33" s="135" t="str">
        <f>B4</f>
        <v>Tyson</v>
      </c>
      <c r="C33" s="195">
        <f>IF(C4="ne",D4,"-")</f>
        <v>15</v>
      </c>
      <c r="D33" s="195"/>
      <c r="E33" s="190">
        <f>IF(E4="car",F4,"-")</f>
        <v>6</v>
      </c>
      <c r="F33" s="192"/>
      <c r="G33" s="190">
        <f>IF(G4="bal",H4,"-")</f>
        <v>14</v>
      </c>
      <c r="H33" s="192"/>
      <c r="I33" s="190">
        <f>IF(I4="sea",J4,"-")</f>
        <v>10</v>
      </c>
      <c r="J33" s="192"/>
      <c r="K33" s="190">
        <f>IF(K4="no",L4,"-")</f>
        <v>8</v>
      </c>
      <c r="L33" s="192"/>
      <c r="M33" s="190" t="str">
        <f>IF(M4="hou",N4,"-")</f>
        <v>-</v>
      </c>
      <c r="N33" s="192"/>
      <c r="O33" s="190" t="str">
        <f>IF(O4="was",P4,"-")</f>
        <v>-</v>
      </c>
      <c r="P33" s="192"/>
      <c r="Q33" s="190">
        <f>IF(Q4="min",R4,"-")</f>
        <v>7</v>
      </c>
      <c r="R33" s="192"/>
      <c r="S33" s="190" t="str">
        <f>IF(S4="ari",T4,"-")</f>
        <v>-</v>
      </c>
      <c r="T33" s="192"/>
      <c r="U33" s="190" t="str">
        <f>IF(U4="sf",V4,"-")</f>
        <v>-</v>
      </c>
      <c r="V33" s="192"/>
      <c r="W33" s="190">
        <f>IF(W4="den",X4,"-")</f>
        <v>11</v>
      </c>
      <c r="X33" s="192"/>
      <c r="Y33" s="190" t="str">
        <f>IF(Y4="nyj",Z4,"-")</f>
        <v>-</v>
      </c>
      <c r="Z33" s="192"/>
      <c r="AA33" s="190" t="str">
        <f>IF(AA4="pit",AB4,"-")</f>
        <v>-</v>
      </c>
      <c r="AB33" s="192"/>
      <c r="AC33" s="190">
        <f>IF(AC4="gb",AD4,"-")</f>
        <v>16</v>
      </c>
      <c r="AD33" s="192"/>
      <c r="AE33" s="190">
        <f t="shared" ref="AE33" si="18">IF(AE4="",AF4,"-")</f>
        <v>0</v>
      </c>
      <c r="AF33" s="192"/>
      <c r="AG33" s="190">
        <f t="shared" ref="AG33" si="19">IF(AG4="",AH4,"-")</f>
        <v>0</v>
      </c>
      <c r="AH33" s="192"/>
      <c r="AJ33" s="21">
        <f t="shared" ref="AJ33:AJ54" si="20">COUNTIF(C33:AH33,"&gt;=1")</f>
        <v>8</v>
      </c>
    </row>
    <row r="34" spans="2:36" x14ac:dyDescent="0.3">
      <c r="B34" s="12" t="str">
        <f t="shared" ref="B34:B54" si="21">B5</f>
        <v>Ben</v>
      </c>
      <c r="C34" s="186">
        <f t="shared" ref="C34:C54" si="22">IF(C5="ne",D5,"-")</f>
        <v>16</v>
      </c>
      <c r="D34" s="187"/>
      <c r="E34" s="186" t="str">
        <f t="shared" ref="E34:E54" si="23">IF(E5="car",F5,"-")</f>
        <v>-</v>
      </c>
      <c r="F34" s="187"/>
      <c r="G34" s="186">
        <f t="shared" ref="G34:G54" si="24">IF(G5="bal",H5,"-")</f>
        <v>14</v>
      </c>
      <c r="H34" s="187"/>
      <c r="I34" s="186">
        <f t="shared" ref="I34:I54" si="25">IF(I5="sea",J5,"-")</f>
        <v>10</v>
      </c>
      <c r="J34" s="187"/>
      <c r="K34" s="186">
        <f t="shared" ref="K34:K54" si="26">IF(K5="no",L5,"-")</f>
        <v>12</v>
      </c>
      <c r="L34" s="187"/>
      <c r="M34" s="186" t="str">
        <f t="shared" ref="M34:M54" si="27">IF(M5="hou",N5,"-")</f>
        <v>-</v>
      </c>
      <c r="N34" s="187"/>
      <c r="O34" s="186">
        <f t="shared" ref="O34:O54" si="28">IF(O5="was",P5,"-")</f>
        <v>3</v>
      </c>
      <c r="P34" s="187"/>
      <c r="Q34" s="186">
        <f t="shared" ref="Q34:Q54" si="29">IF(Q5="min",R5,"-")</f>
        <v>7</v>
      </c>
      <c r="R34" s="187"/>
      <c r="S34" s="186">
        <f t="shared" ref="S34:S54" si="30">IF(S5="ari",T5,"-")</f>
        <v>5</v>
      </c>
      <c r="T34" s="187"/>
      <c r="U34" s="186" t="str">
        <f t="shared" ref="U34:U54" si="31">IF(U5="sf",V5,"-")</f>
        <v>-</v>
      </c>
      <c r="V34" s="187"/>
      <c r="W34" s="186">
        <f t="shared" ref="W34:W54" si="32">IF(W5="den",X5,"-")</f>
        <v>4</v>
      </c>
      <c r="X34" s="187"/>
      <c r="Y34" s="186" t="str">
        <f t="shared" ref="Y34:Y54" si="33">IF(Y5="nyj",Z5,"-")</f>
        <v>-</v>
      </c>
      <c r="Z34" s="187"/>
      <c r="AA34" s="186" t="str">
        <f t="shared" ref="AA34:AA54" si="34">IF(AA5="pit",AB5,"-")</f>
        <v>-</v>
      </c>
      <c r="AB34" s="187"/>
      <c r="AC34" s="186">
        <f t="shared" ref="AC34:AC54" si="35">IF(AC5="gb",AD5,"-")</f>
        <v>15</v>
      </c>
      <c r="AD34" s="187"/>
      <c r="AE34" s="186">
        <f t="shared" ref="AE34" si="36">IF(AE5="",AF5,"-")</f>
        <v>0</v>
      </c>
      <c r="AF34" s="187"/>
      <c r="AG34" s="186">
        <f t="shared" ref="AG34:AG48" si="37">IF(AG5="",AH5,"-")</f>
        <v>0</v>
      </c>
      <c r="AH34" s="187"/>
      <c r="AJ34" s="21">
        <f t="shared" si="20"/>
        <v>9</v>
      </c>
    </row>
    <row r="35" spans="2:36" x14ac:dyDescent="0.3">
      <c r="B35" s="11" t="str">
        <f t="shared" si="21"/>
        <v>Trevor</v>
      </c>
      <c r="C35" s="183">
        <f t="shared" si="22"/>
        <v>16</v>
      </c>
      <c r="D35" s="184"/>
      <c r="E35" s="183" t="str">
        <f t="shared" si="23"/>
        <v>-</v>
      </c>
      <c r="F35" s="184"/>
      <c r="G35" s="183">
        <f t="shared" si="24"/>
        <v>14</v>
      </c>
      <c r="H35" s="184"/>
      <c r="I35" s="183">
        <f t="shared" si="25"/>
        <v>10</v>
      </c>
      <c r="J35" s="184"/>
      <c r="K35" s="183">
        <f t="shared" si="26"/>
        <v>11</v>
      </c>
      <c r="L35" s="184"/>
      <c r="M35" s="183" t="str">
        <f t="shared" si="27"/>
        <v>-</v>
      </c>
      <c r="N35" s="184"/>
      <c r="O35" s="183">
        <f t="shared" si="28"/>
        <v>9</v>
      </c>
      <c r="P35" s="184"/>
      <c r="Q35" s="183">
        <f t="shared" si="29"/>
        <v>5</v>
      </c>
      <c r="R35" s="184"/>
      <c r="S35" s="183" t="str">
        <f t="shared" si="30"/>
        <v>-</v>
      </c>
      <c r="T35" s="184"/>
      <c r="U35" s="183" t="str">
        <f t="shared" si="31"/>
        <v>-</v>
      </c>
      <c r="V35" s="184"/>
      <c r="W35" s="183">
        <f t="shared" si="32"/>
        <v>6</v>
      </c>
      <c r="X35" s="184"/>
      <c r="Y35" s="183" t="str">
        <f t="shared" si="33"/>
        <v>-</v>
      </c>
      <c r="Z35" s="184"/>
      <c r="AA35" s="183" t="str">
        <f t="shared" si="34"/>
        <v>-</v>
      </c>
      <c r="AB35" s="184"/>
      <c r="AC35" s="183">
        <f t="shared" si="35"/>
        <v>8</v>
      </c>
      <c r="AD35" s="184"/>
      <c r="AE35" s="183">
        <f t="shared" ref="AE35" si="38">IF(AE6="",AF6,"-")</f>
        <v>0</v>
      </c>
      <c r="AF35" s="184"/>
      <c r="AG35" s="183">
        <f t="shared" si="37"/>
        <v>0</v>
      </c>
      <c r="AH35" s="184"/>
      <c r="AJ35" s="21">
        <f t="shared" si="20"/>
        <v>8</v>
      </c>
    </row>
    <row r="36" spans="2:36" x14ac:dyDescent="0.3">
      <c r="B36" s="12" t="str">
        <f t="shared" si="21"/>
        <v>Alex</v>
      </c>
      <c r="C36" s="186">
        <f t="shared" si="22"/>
        <v>16</v>
      </c>
      <c r="D36" s="187"/>
      <c r="E36" s="186">
        <f t="shared" si="23"/>
        <v>3</v>
      </c>
      <c r="F36" s="187"/>
      <c r="G36" s="186">
        <f t="shared" si="24"/>
        <v>15</v>
      </c>
      <c r="H36" s="187"/>
      <c r="I36" s="186">
        <f t="shared" si="25"/>
        <v>10</v>
      </c>
      <c r="J36" s="187"/>
      <c r="K36" s="186">
        <f t="shared" si="26"/>
        <v>11</v>
      </c>
      <c r="L36" s="187"/>
      <c r="M36" s="186" t="str">
        <f t="shared" si="27"/>
        <v>-</v>
      </c>
      <c r="N36" s="187"/>
      <c r="O36" s="186">
        <f t="shared" si="28"/>
        <v>7</v>
      </c>
      <c r="P36" s="187"/>
      <c r="Q36" s="186" t="str">
        <f t="shared" si="29"/>
        <v>-</v>
      </c>
      <c r="R36" s="187"/>
      <c r="S36" s="186" t="str">
        <f t="shared" si="30"/>
        <v>-</v>
      </c>
      <c r="T36" s="187"/>
      <c r="U36" s="186">
        <f t="shared" si="31"/>
        <v>8</v>
      </c>
      <c r="V36" s="187"/>
      <c r="W36" s="186" t="str">
        <f t="shared" si="32"/>
        <v>-</v>
      </c>
      <c r="X36" s="187"/>
      <c r="Y36" s="186" t="str">
        <f t="shared" si="33"/>
        <v>-</v>
      </c>
      <c r="Z36" s="187"/>
      <c r="AA36" s="186" t="str">
        <f t="shared" si="34"/>
        <v>-</v>
      </c>
      <c r="AB36" s="187"/>
      <c r="AC36" s="186">
        <f t="shared" si="35"/>
        <v>12</v>
      </c>
      <c r="AD36" s="187"/>
      <c r="AE36" s="186">
        <f t="shared" ref="AE36" si="39">IF(AE7="",AF7,"-")</f>
        <v>0</v>
      </c>
      <c r="AF36" s="187"/>
      <c r="AG36" s="186">
        <f t="shared" si="37"/>
        <v>0</v>
      </c>
      <c r="AH36" s="187"/>
      <c r="AJ36" s="21">
        <f t="shared" si="20"/>
        <v>8</v>
      </c>
    </row>
    <row r="37" spans="2:36" x14ac:dyDescent="0.3">
      <c r="B37" s="11" t="str">
        <f t="shared" si="21"/>
        <v>Katelyn</v>
      </c>
      <c r="C37" s="183">
        <f t="shared" si="22"/>
        <v>16</v>
      </c>
      <c r="D37" s="184"/>
      <c r="E37" s="183">
        <f t="shared" si="23"/>
        <v>7</v>
      </c>
      <c r="F37" s="184"/>
      <c r="G37" s="183">
        <f t="shared" si="24"/>
        <v>15</v>
      </c>
      <c r="H37" s="184"/>
      <c r="I37" s="183">
        <f t="shared" si="25"/>
        <v>5</v>
      </c>
      <c r="J37" s="184"/>
      <c r="K37" s="183">
        <f t="shared" si="26"/>
        <v>6</v>
      </c>
      <c r="L37" s="184"/>
      <c r="M37" s="183" t="str">
        <f t="shared" si="27"/>
        <v>-</v>
      </c>
      <c r="N37" s="184"/>
      <c r="O37" s="183">
        <f t="shared" si="28"/>
        <v>10</v>
      </c>
      <c r="P37" s="184"/>
      <c r="Q37" s="183">
        <f t="shared" si="29"/>
        <v>8</v>
      </c>
      <c r="R37" s="184"/>
      <c r="S37" s="183" t="str">
        <f t="shared" si="30"/>
        <v>-</v>
      </c>
      <c r="T37" s="184"/>
      <c r="U37" s="183" t="str">
        <f t="shared" si="31"/>
        <v>-</v>
      </c>
      <c r="V37" s="184"/>
      <c r="W37" s="183">
        <f t="shared" si="32"/>
        <v>4</v>
      </c>
      <c r="X37" s="184"/>
      <c r="Y37" s="183" t="str">
        <f t="shared" si="33"/>
        <v>-</v>
      </c>
      <c r="Z37" s="184"/>
      <c r="AA37" s="183" t="str">
        <f t="shared" si="34"/>
        <v>-</v>
      </c>
      <c r="AB37" s="184"/>
      <c r="AC37" s="183">
        <f t="shared" si="35"/>
        <v>11</v>
      </c>
      <c r="AD37" s="184"/>
      <c r="AE37" s="183">
        <f t="shared" ref="AE37" si="40">IF(AE8="",AF8,"-")</f>
        <v>0</v>
      </c>
      <c r="AF37" s="184"/>
      <c r="AG37" s="183">
        <f t="shared" si="37"/>
        <v>0</v>
      </c>
      <c r="AH37" s="184"/>
      <c r="AJ37" s="21">
        <f t="shared" si="20"/>
        <v>9</v>
      </c>
    </row>
    <row r="38" spans="2:36" x14ac:dyDescent="0.3">
      <c r="B38" s="12" t="str">
        <f t="shared" si="21"/>
        <v>Shelby</v>
      </c>
      <c r="C38" s="186">
        <f t="shared" si="22"/>
        <v>16</v>
      </c>
      <c r="D38" s="187"/>
      <c r="E38" s="186">
        <f t="shared" si="23"/>
        <v>8</v>
      </c>
      <c r="F38" s="187"/>
      <c r="G38" s="186">
        <f t="shared" si="24"/>
        <v>9</v>
      </c>
      <c r="H38" s="187"/>
      <c r="I38" s="186">
        <f t="shared" si="25"/>
        <v>14</v>
      </c>
      <c r="J38" s="187"/>
      <c r="K38" s="186" t="str">
        <f t="shared" si="26"/>
        <v>-</v>
      </c>
      <c r="L38" s="187"/>
      <c r="M38" s="186" t="str">
        <f t="shared" si="27"/>
        <v>-</v>
      </c>
      <c r="N38" s="187"/>
      <c r="O38" s="186">
        <f t="shared" si="28"/>
        <v>4</v>
      </c>
      <c r="P38" s="187"/>
      <c r="Q38" s="186">
        <f t="shared" si="29"/>
        <v>6</v>
      </c>
      <c r="R38" s="187"/>
      <c r="S38" s="186" t="str">
        <f t="shared" si="30"/>
        <v>-</v>
      </c>
      <c r="T38" s="187"/>
      <c r="U38" s="186" t="str">
        <f t="shared" si="31"/>
        <v>-</v>
      </c>
      <c r="V38" s="187"/>
      <c r="W38" s="186" t="str">
        <f t="shared" si="32"/>
        <v>-</v>
      </c>
      <c r="X38" s="187"/>
      <c r="Y38" s="186" t="str">
        <f t="shared" si="33"/>
        <v>-</v>
      </c>
      <c r="Z38" s="187"/>
      <c r="AA38" s="186" t="str">
        <f t="shared" si="34"/>
        <v>-</v>
      </c>
      <c r="AB38" s="187"/>
      <c r="AC38" s="186">
        <f t="shared" si="35"/>
        <v>13</v>
      </c>
      <c r="AD38" s="187"/>
      <c r="AE38" s="186">
        <f t="shared" ref="AE38" si="41">IF(AE9="",AF9,"-")</f>
        <v>0</v>
      </c>
      <c r="AF38" s="187"/>
      <c r="AG38" s="186">
        <f t="shared" si="37"/>
        <v>0</v>
      </c>
      <c r="AH38" s="187"/>
      <c r="AJ38" s="21">
        <f t="shared" si="20"/>
        <v>7</v>
      </c>
    </row>
    <row r="39" spans="2:36" x14ac:dyDescent="0.3">
      <c r="B39" s="11" t="str">
        <f t="shared" si="21"/>
        <v>Chris</v>
      </c>
      <c r="C39" s="183">
        <f t="shared" si="22"/>
        <v>16</v>
      </c>
      <c r="D39" s="184"/>
      <c r="E39" s="183" t="str">
        <f t="shared" si="23"/>
        <v>-</v>
      </c>
      <c r="F39" s="184"/>
      <c r="G39" s="183">
        <f t="shared" si="24"/>
        <v>15</v>
      </c>
      <c r="H39" s="184"/>
      <c r="I39" s="183">
        <f t="shared" si="25"/>
        <v>12</v>
      </c>
      <c r="J39" s="184"/>
      <c r="K39" s="183">
        <f t="shared" si="26"/>
        <v>4</v>
      </c>
      <c r="L39" s="184"/>
      <c r="M39" s="183" t="str">
        <f t="shared" si="27"/>
        <v>-</v>
      </c>
      <c r="N39" s="184"/>
      <c r="O39" s="183">
        <f t="shared" si="28"/>
        <v>3</v>
      </c>
      <c r="P39" s="184"/>
      <c r="Q39" s="183" t="str">
        <f t="shared" si="29"/>
        <v>-</v>
      </c>
      <c r="R39" s="184"/>
      <c r="S39" s="183" t="str">
        <f t="shared" si="30"/>
        <v>-</v>
      </c>
      <c r="T39" s="184"/>
      <c r="U39" s="183">
        <f t="shared" si="31"/>
        <v>8</v>
      </c>
      <c r="V39" s="184"/>
      <c r="W39" s="183" t="str">
        <f t="shared" si="32"/>
        <v>-</v>
      </c>
      <c r="X39" s="184"/>
      <c r="Y39" s="183" t="str">
        <f t="shared" si="33"/>
        <v>-</v>
      </c>
      <c r="Z39" s="184"/>
      <c r="AA39" s="183" t="str">
        <f t="shared" si="34"/>
        <v>-</v>
      </c>
      <c r="AB39" s="184"/>
      <c r="AC39" s="183">
        <f t="shared" si="35"/>
        <v>11</v>
      </c>
      <c r="AD39" s="184"/>
      <c r="AE39" s="183">
        <f t="shared" ref="AE39" si="42">IF(AE10="",AF10,"-")</f>
        <v>0</v>
      </c>
      <c r="AF39" s="184"/>
      <c r="AG39" s="183">
        <f t="shared" si="37"/>
        <v>0</v>
      </c>
      <c r="AH39" s="184"/>
      <c r="AJ39" s="21">
        <f t="shared" si="20"/>
        <v>7</v>
      </c>
    </row>
    <row r="40" spans="2:36" x14ac:dyDescent="0.3">
      <c r="B40" s="12" t="str">
        <f t="shared" si="21"/>
        <v>Jeremy</v>
      </c>
      <c r="C40" s="186">
        <f t="shared" si="22"/>
        <v>16</v>
      </c>
      <c r="D40" s="187"/>
      <c r="E40" s="186" t="str">
        <f t="shared" si="23"/>
        <v>-</v>
      </c>
      <c r="F40" s="187"/>
      <c r="G40" s="186">
        <f t="shared" si="24"/>
        <v>15</v>
      </c>
      <c r="H40" s="187"/>
      <c r="I40" s="186">
        <f t="shared" si="25"/>
        <v>11</v>
      </c>
      <c r="J40" s="187"/>
      <c r="K40" s="186">
        <f t="shared" si="26"/>
        <v>7</v>
      </c>
      <c r="L40" s="187"/>
      <c r="M40" s="186">
        <f t="shared" si="27"/>
        <v>3</v>
      </c>
      <c r="N40" s="187"/>
      <c r="O40" s="186">
        <f t="shared" si="28"/>
        <v>12</v>
      </c>
      <c r="P40" s="187"/>
      <c r="Q40" s="186">
        <f t="shared" si="29"/>
        <v>5</v>
      </c>
      <c r="R40" s="187"/>
      <c r="S40" s="186" t="str">
        <f t="shared" si="30"/>
        <v>-</v>
      </c>
      <c r="T40" s="187"/>
      <c r="U40" s="186">
        <f t="shared" si="31"/>
        <v>6</v>
      </c>
      <c r="V40" s="187"/>
      <c r="W40" s="186" t="str">
        <f t="shared" si="32"/>
        <v>-</v>
      </c>
      <c r="X40" s="187"/>
      <c r="Y40" s="186" t="str">
        <f t="shared" si="33"/>
        <v>-</v>
      </c>
      <c r="Z40" s="187"/>
      <c r="AA40" s="186" t="str">
        <f t="shared" si="34"/>
        <v>-</v>
      </c>
      <c r="AB40" s="187"/>
      <c r="AC40" s="186">
        <f t="shared" si="35"/>
        <v>9</v>
      </c>
      <c r="AD40" s="187"/>
      <c r="AE40" s="186">
        <f t="shared" ref="AE40" si="43">IF(AE11="",AF11,"-")</f>
        <v>0</v>
      </c>
      <c r="AF40" s="187"/>
      <c r="AG40" s="186">
        <f t="shared" si="37"/>
        <v>0</v>
      </c>
      <c r="AH40" s="187"/>
      <c r="AJ40" s="21">
        <f t="shared" si="20"/>
        <v>9</v>
      </c>
    </row>
    <row r="41" spans="2:36" x14ac:dyDescent="0.3">
      <c r="B41" s="11" t="str">
        <f t="shared" si="21"/>
        <v>Sam</v>
      </c>
      <c r="C41" s="183">
        <f t="shared" si="22"/>
        <v>16</v>
      </c>
      <c r="D41" s="184"/>
      <c r="E41" s="183">
        <f t="shared" si="23"/>
        <v>13</v>
      </c>
      <c r="F41" s="184"/>
      <c r="G41" s="183">
        <f t="shared" si="24"/>
        <v>14</v>
      </c>
      <c r="H41" s="184"/>
      <c r="I41" s="183">
        <f t="shared" si="25"/>
        <v>7</v>
      </c>
      <c r="J41" s="184"/>
      <c r="K41" s="183">
        <f t="shared" si="26"/>
        <v>8</v>
      </c>
      <c r="L41" s="184"/>
      <c r="M41" s="183" t="str">
        <f t="shared" si="27"/>
        <v>-</v>
      </c>
      <c r="N41" s="184"/>
      <c r="O41" s="183">
        <f t="shared" si="28"/>
        <v>9</v>
      </c>
      <c r="P41" s="184"/>
      <c r="Q41" s="183">
        <f t="shared" si="29"/>
        <v>4</v>
      </c>
      <c r="R41" s="184"/>
      <c r="S41" s="183" t="str">
        <f t="shared" si="30"/>
        <v>-</v>
      </c>
      <c r="T41" s="184"/>
      <c r="U41" s="183">
        <f t="shared" si="31"/>
        <v>3</v>
      </c>
      <c r="V41" s="184"/>
      <c r="W41" s="183" t="str">
        <f t="shared" si="32"/>
        <v>-</v>
      </c>
      <c r="X41" s="184"/>
      <c r="Y41" s="183" t="str">
        <f t="shared" si="33"/>
        <v>-</v>
      </c>
      <c r="Z41" s="184"/>
      <c r="AA41" s="183" t="str">
        <f t="shared" si="34"/>
        <v>-</v>
      </c>
      <c r="AB41" s="184"/>
      <c r="AC41" s="183" t="str">
        <f t="shared" si="35"/>
        <v>-</v>
      </c>
      <c r="AD41" s="184"/>
      <c r="AE41" s="183">
        <f t="shared" ref="AE41" si="44">IF(AE12="",AF12,"-")</f>
        <v>0</v>
      </c>
      <c r="AF41" s="184"/>
      <c r="AG41" s="183">
        <f t="shared" si="37"/>
        <v>0</v>
      </c>
      <c r="AH41" s="184"/>
      <c r="AJ41" s="21">
        <f t="shared" si="20"/>
        <v>8</v>
      </c>
    </row>
    <row r="42" spans="2:36" x14ac:dyDescent="0.3">
      <c r="B42" s="12" t="str">
        <f t="shared" si="21"/>
        <v>Cody</v>
      </c>
      <c r="C42" s="186">
        <f t="shared" si="22"/>
        <v>16</v>
      </c>
      <c r="D42" s="187"/>
      <c r="E42" s="186" t="str">
        <f t="shared" si="23"/>
        <v>-</v>
      </c>
      <c r="F42" s="187"/>
      <c r="G42" s="186">
        <f t="shared" si="24"/>
        <v>15</v>
      </c>
      <c r="H42" s="187"/>
      <c r="I42" s="186">
        <f t="shared" si="25"/>
        <v>12</v>
      </c>
      <c r="J42" s="187"/>
      <c r="K42" s="186">
        <f t="shared" si="26"/>
        <v>10</v>
      </c>
      <c r="L42" s="187"/>
      <c r="M42" s="186" t="str">
        <f t="shared" si="27"/>
        <v>-</v>
      </c>
      <c r="N42" s="187"/>
      <c r="O42" s="186" t="str">
        <f t="shared" si="28"/>
        <v>-</v>
      </c>
      <c r="P42" s="187"/>
      <c r="Q42" s="186" t="str">
        <f t="shared" si="29"/>
        <v>-</v>
      </c>
      <c r="R42" s="187"/>
      <c r="S42" s="186" t="str">
        <f t="shared" si="30"/>
        <v>-</v>
      </c>
      <c r="T42" s="187"/>
      <c r="U42" s="186" t="str">
        <f t="shared" si="31"/>
        <v>-</v>
      </c>
      <c r="V42" s="187"/>
      <c r="W42" s="186" t="str">
        <f t="shared" si="32"/>
        <v>-</v>
      </c>
      <c r="X42" s="187"/>
      <c r="Y42" s="186" t="str">
        <f t="shared" si="33"/>
        <v>-</v>
      </c>
      <c r="Z42" s="187"/>
      <c r="AA42" s="186" t="str">
        <f t="shared" si="34"/>
        <v>-</v>
      </c>
      <c r="AB42" s="187"/>
      <c r="AC42" s="186">
        <f t="shared" si="35"/>
        <v>11</v>
      </c>
      <c r="AD42" s="187"/>
      <c r="AE42" s="186">
        <f t="shared" ref="AE42" si="45">IF(AE13="",AF13,"-")</f>
        <v>0</v>
      </c>
      <c r="AF42" s="187"/>
      <c r="AG42" s="186">
        <f t="shared" si="37"/>
        <v>0</v>
      </c>
      <c r="AH42" s="187"/>
      <c r="AJ42" s="21">
        <f t="shared" si="20"/>
        <v>5</v>
      </c>
    </row>
    <row r="43" spans="2:36" x14ac:dyDescent="0.3">
      <c r="B43" s="11" t="str">
        <f t="shared" si="21"/>
        <v>Tom</v>
      </c>
      <c r="C43" s="183">
        <f t="shared" si="22"/>
        <v>16</v>
      </c>
      <c r="D43" s="184"/>
      <c r="E43" s="183" t="str">
        <f t="shared" si="23"/>
        <v>-</v>
      </c>
      <c r="F43" s="184"/>
      <c r="G43" s="183">
        <f t="shared" si="24"/>
        <v>15</v>
      </c>
      <c r="H43" s="184"/>
      <c r="I43" s="183">
        <f t="shared" si="25"/>
        <v>7</v>
      </c>
      <c r="J43" s="184"/>
      <c r="K43" s="183" t="str">
        <f t="shared" si="26"/>
        <v>-</v>
      </c>
      <c r="L43" s="184"/>
      <c r="M43" s="183" t="str">
        <f t="shared" si="27"/>
        <v>-</v>
      </c>
      <c r="N43" s="184"/>
      <c r="O43" s="183">
        <f t="shared" si="28"/>
        <v>3</v>
      </c>
      <c r="P43" s="184"/>
      <c r="Q43" s="183">
        <f t="shared" si="29"/>
        <v>12</v>
      </c>
      <c r="R43" s="184"/>
      <c r="S43" s="183" t="str">
        <f t="shared" si="30"/>
        <v>-</v>
      </c>
      <c r="T43" s="184"/>
      <c r="U43" s="183" t="str">
        <f t="shared" si="31"/>
        <v>-</v>
      </c>
      <c r="V43" s="184"/>
      <c r="W43" s="183">
        <f t="shared" si="32"/>
        <v>6</v>
      </c>
      <c r="X43" s="184"/>
      <c r="Y43" s="183" t="str">
        <f t="shared" si="33"/>
        <v>-</v>
      </c>
      <c r="Z43" s="184"/>
      <c r="AA43" s="183" t="str">
        <f t="shared" si="34"/>
        <v>-</v>
      </c>
      <c r="AB43" s="184"/>
      <c r="AC43" s="183">
        <f t="shared" si="35"/>
        <v>13</v>
      </c>
      <c r="AD43" s="184"/>
      <c r="AE43" s="183">
        <f t="shared" ref="AE43" si="46">IF(AE14="",AF14,"-")</f>
        <v>0</v>
      </c>
      <c r="AF43" s="184"/>
      <c r="AG43" s="183">
        <f t="shared" si="37"/>
        <v>0</v>
      </c>
      <c r="AH43" s="184"/>
      <c r="AJ43" s="21">
        <f t="shared" si="20"/>
        <v>7</v>
      </c>
    </row>
    <row r="44" spans="2:36" x14ac:dyDescent="0.3">
      <c r="B44" s="12" t="str">
        <f t="shared" si="21"/>
        <v>Austin</v>
      </c>
      <c r="C44" s="186">
        <f t="shared" si="22"/>
        <v>16</v>
      </c>
      <c r="D44" s="187"/>
      <c r="E44" s="186" t="str">
        <f t="shared" si="23"/>
        <v>-</v>
      </c>
      <c r="F44" s="187"/>
      <c r="G44" s="186">
        <f t="shared" si="24"/>
        <v>15</v>
      </c>
      <c r="H44" s="187"/>
      <c r="I44" s="186">
        <f t="shared" si="25"/>
        <v>4</v>
      </c>
      <c r="J44" s="187"/>
      <c r="K44" s="186">
        <f t="shared" si="26"/>
        <v>6</v>
      </c>
      <c r="L44" s="187"/>
      <c r="M44" s="186" t="str">
        <f t="shared" si="27"/>
        <v>-</v>
      </c>
      <c r="N44" s="187"/>
      <c r="O44" s="186">
        <f t="shared" si="28"/>
        <v>8</v>
      </c>
      <c r="P44" s="187"/>
      <c r="Q44" s="186">
        <f t="shared" si="29"/>
        <v>3</v>
      </c>
      <c r="R44" s="187"/>
      <c r="S44" s="186" t="str">
        <f t="shared" si="30"/>
        <v>-</v>
      </c>
      <c r="T44" s="187"/>
      <c r="U44" s="186" t="str">
        <f t="shared" si="31"/>
        <v>-</v>
      </c>
      <c r="V44" s="187"/>
      <c r="W44" s="186">
        <f t="shared" si="32"/>
        <v>7</v>
      </c>
      <c r="X44" s="187"/>
      <c r="Y44" s="186" t="str">
        <f t="shared" si="33"/>
        <v>-</v>
      </c>
      <c r="Z44" s="187"/>
      <c r="AA44" s="186" t="str">
        <f t="shared" si="34"/>
        <v>-</v>
      </c>
      <c r="AB44" s="187"/>
      <c r="AC44" s="186">
        <f t="shared" si="35"/>
        <v>12</v>
      </c>
      <c r="AD44" s="187"/>
      <c r="AE44" s="186">
        <f t="shared" ref="AE44" si="47">IF(AE15="",AF15,"-")</f>
        <v>0</v>
      </c>
      <c r="AF44" s="187"/>
      <c r="AG44" s="186">
        <f t="shared" si="37"/>
        <v>0</v>
      </c>
      <c r="AH44" s="187"/>
      <c r="AJ44" s="21">
        <f t="shared" si="20"/>
        <v>8</v>
      </c>
    </row>
    <row r="45" spans="2:36" x14ac:dyDescent="0.3">
      <c r="B45" s="11" t="str">
        <f t="shared" si="21"/>
        <v>Cecil</v>
      </c>
      <c r="C45" s="183">
        <f t="shared" si="22"/>
        <v>16</v>
      </c>
      <c r="D45" s="184"/>
      <c r="E45" s="183">
        <f t="shared" si="23"/>
        <v>4</v>
      </c>
      <c r="F45" s="184"/>
      <c r="G45" s="183">
        <f t="shared" si="24"/>
        <v>15</v>
      </c>
      <c r="H45" s="184"/>
      <c r="I45" s="183">
        <f t="shared" si="25"/>
        <v>12</v>
      </c>
      <c r="J45" s="184"/>
      <c r="K45" s="183">
        <f t="shared" si="26"/>
        <v>3</v>
      </c>
      <c r="L45" s="184"/>
      <c r="M45" s="183" t="str">
        <f t="shared" si="27"/>
        <v>-</v>
      </c>
      <c r="N45" s="184"/>
      <c r="O45" s="183" t="str">
        <f t="shared" si="28"/>
        <v>-</v>
      </c>
      <c r="P45" s="184"/>
      <c r="Q45" s="183">
        <f t="shared" si="29"/>
        <v>7</v>
      </c>
      <c r="R45" s="184"/>
      <c r="S45" s="183" t="str">
        <f t="shared" si="30"/>
        <v>-</v>
      </c>
      <c r="T45" s="184"/>
      <c r="U45" s="183" t="str">
        <f t="shared" si="31"/>
        <v>-</v>
      </c>
      <c r="V45" s="184"/>
      <c r="W45" s="183">
        <f t="shared" si="32"/>
        <v>10</v>
      </c>
      <c r="X45" s="184"/>
      <c r="Y45" s="183" t="str">
        <f t="shared" si="33"/>
        <v>-</v>
      </c>
      <c r="Z45" s="184"/>
      <c r="AA45" s="183" t="str">
        <f t="shared" si="34"/>
        <v>-</v>
      </c>
      <c r="AB45" s="184"/>
      <c r="AC45" s="183">
        <f t="shared" si="35"/>
        <v>9</v>
      </c>
      <c r="AD45" s="184"/>
      <c r="AE45" s="183">
        <f t="shared" ref="AE45" si="48">IF(AE16="",AF16,"-")</f>
        <v>0</v>
      </c>
      <c r="AF45" s="184"/>
      <c r="AG45" s="183">
        <f t="shared" si="37"/>
        <v>0</v>
      </c>
      <c r="AH45" s="184"/>
      <c r="AJ45" s="21">
        <f t="shared" si="20"/>
        <v>8</v>
      </c>
    </row>
    <row r="46" spans="2:36" x14ac:dyDescent="0.3">
      <c r="B46" s="12" t="str">
        <f t="shared" si="21"/>
        <v>Thadd</v>
      </c>
      <c r="C46" s="186">
        <f t="shared" si="22"/>
        <v>16</v>
      </c>
      <c r="D46" s="187"/>
      <c r="E46" s="186" t="str">
        <f t="shared" si="23"/>
        <v>-</v>
      </c>
      <c r="F46" s="187"/>
      <c r="G46" s="186">
        <f t="shared" si="24"/>
        <v>7</v>
      </c>
      <c r="H46" s="187"/>
      <c r="I46" s="186">
        <f t="shared" si="25"/>
        <v>14</v>
      </c>
      <c r="J46" s="187"/>
      <c r="K46" s="186">
        <f t="shared" si="26"/>
        <v>13</v>
      </c>
      <c r="L46" s="187"/>
      <c r="M46" s="186" t="str">
        <f t="shared" si="27"/>
        <v>-</v>
      </c>
      <c r="N46" s="187"/>
      <c r="O46" s="186">
        <f t="shared" si="28"/>
        <v>4</v>
      </c>
      <c r="P46" s="187"/>
      <c r="Q46" s="186" t="str">
        <f t="shared" si="29"/>
        <v>-</v>
      </c>
      <c r="R46" s="187"/>
      <c r="S46" s="186" t="str">
        <f t="shared" si="30"/>
        <v>-</v>
      </c>
      <c r="T46" s="187"/>
      <c r="U46" s="186">
        <f t="shared" si="31"/>
        <v>6</v>
      </c>
      <c r="V46" s="187"/>
      <c r="W46" s="186">
        <f t="shared" si="32"/>
        <v>5</v>
      </c>
      <c r="X46" s="187"/>
      <c r="Y46" s="186" t="str">
        <f t="shared" si="33"/>
        <v>-</v>
      </c>
      <c r="Z46" s="187"/>
      <c r="AA46" s="186" t="str">
        <f t="shared" si="34"/>
        <v>-</v>
      </c>
      <c r="AB46" s="187"/>
      <c r="AC46" s="186">
        <f t="shared" si="35"/>
        <v>9</v>
      </c>
      <c r="AD46" s="187"/>
      <c r="AE46" s="186">
        <f t="shared" ref="AE46" si="49">IF(AE17="",AF17,"-")</f>
        <v>0</v>
      </c>
      <c r="AF46" s="187"/>
      <c r="AG46" s="186">
        <f t="shared" si="37"/>
        <v>0</v>
      </c>
      <c r="AH46" s="187"/>
      <c r="AJ46" s="21">
        <f t="shared" si="20"/>
        <v>8</v>
      </c>
    </row>
    <row r="47" spans="2:36" x14ac:dyDescent="0.3">
      <c r="B47" s="11" t="str">
        <f t="shared" si="21"/>
        <v>Walker</v>
      </c>
      <c r="C47" s="183">
        <f t="shared" si="22"/>
        <v>16</v>
      </c>
      <c r="D47" s="184"/>
      <c r="E47" s="183">
        <f t="shared" si="23"/>
        <v>3</v>
      </c>
      <c r="F47" s="184"/>
      <c r="G47" s="183">
        <f t="shared" si="24"/>
        <v>15</v>
      </c>
      <c r="H47" s="184"/>
      <c r="I47" s="183">
        <f t="shared" si="25"/>
        <v>11</v>
      </c>
      <c r="J47" s="184"/>
      <c r="K47" s="183">
        <f t="shared" si="26"/>
        <v>10</v>
      </c>
      <c r="L47" s="184"/>
      <c r="M47" s="183" t="str">
        <f t="shared" si="27"/>
        <v>-</v>
      </c>
      <c r="N47" s="184"/>
      <c r="O47" s="183">
        <f t="shared" si="28"/>
        <v>5</v>
      </c>
      <c r="P47" s="184"/>
      <c r="Q47" s="183">
        <f t="shared" si="29"/>
        <v>6</v>
      </c>
      <c r="R47" s="184"/>
      <c r="S47" s="183" t="str">
        <f t="shared" si="30"/>
        <v>-</v>
      </c>
      <c r="T47" s="184"/>
      <c r="U47" s="183" t="str">
        <f t="shared" si="31"/>
        <v>-</v>
      </c>
      <c r="V47" s="184"/>
      <c r="W47" s="183" t="str">
        <f t="shared" si="32"/>
        <v>-</v>
      </c>
      <c r="X47" s="184"/>
      <c r="Y47" s="183" t="str">
        <f t="shared" si="33"/>
        <v>-</v>
      </c>
      <c r="Z47" s="184"/>
      <c r="AA47" s="183" t="str">
        <f t="shared" si="34"/>
        <v>-</v>
      </c>
      <c r="AB47" s="184"/>
      <c r="AC47" s="183">
        <f t="shared" si="35"/>
        <v>7</v>
      </c>
      <c r="AD47" s="184"/>
      <c r="AE47" s="183">
        <f t="shared" ref="AE47" si="50">IF(AE18="",AF18,"-")</f>
        <v>0</v>
      </c>
      <c r="AF47" s="184"/>
      <c r="AG47" s="183">
        <f t="shared" si="37"/>
        <v>0</v>
      </c>
      <c r="AH47" s="184"/>
      <c r="AJ47" s="21">
        <f t="shared" si="20"/>
        <v>8</v>
      </c>
    </row>
    <row r="48" spans="2:36" x14ac:dyDescent="0.3">
      <c r="B48" s="37" t="str">
        <f t="shared" si="21"/>
        <v>A. Little</v>
      </c>
      <c r="C48" s="186">
        <f t="shared" si="22"/>
        <v>16</v>
      </c>
      <c r="D48" s="187"/>
      <c r="E48" s="186">
        <f t="shared" si="23"/>
        <v>10</v>
      </c>
      <c r="F48" s="187"/>
      <c r="G48" s="186">
        <f t="shared" si="24"/>
        <v>15</v>
      </c>
      <c r="H48" s="187"/>
      <c r="I48" s="186">
        <f t="shared" si="25"/>
        <v>13</v>
      </c>
      <c r="J48" s="187"/>
      <c r="K48" s="186">
        <f t="shared" si="26"/>
        <v>8</v>
      </c>
      <c r="L48" s="187"/>
      <c r="M48" s="186" t="str">
        <f t="shared" si="27"/>
        <v>-</v>
      </c>
      <c r="N48" s="187"/>
      <c r="O48" s="186">
        <f t="shared" si="28"/>
        <v>3</v>
      </c>
      <c r="P48" s="187"/>
      <c r="Q48" s="186">
        <f t="shared" si="29"/>
        <v>6</v>
      </c>
      <c r="R48" s="187"/>
      <c r="S48" s="186">
        <f t="shared" si="30"/>
        <v>4</v>
      </c>
      <c r="T48" s="187"/>
      <c r="U48" s="186" t="str">
        <f t="shared" si="31"/>
        <v>-</v>
      </c>
      <c r="V48" s="187"/>
      <c r="W48" s="186" t="str">
        <f t="shared" si="32"/>
        <v>-</v>
      </c>
      <c r="X48" s="187"/>
      <c r="Y48" s="186" t="str">
        <f t="shared" si="33"/>
        <v>-</v>
      </c>
      <c r="Z48" s="187"/>
      <c r="AA48" s="186" t="str">
        <f t="shared" si="34"/>
        <v>-</v>
      </c>
      <c r="AB48" s="187"/>
      <c r="AC48" s="186">
        <f t="shared" si="35"/>
        <v>9</v>
      </c>
      <c r="AD48" s="187"/>
      <c r="AE48" s="186">
        <f t="shared" ref="AE48" si="51">IF(AE19="",AF19,"-")</f>
        <v>0</v>
      </c>
      <c r="AF48" s="187"/>
      <c r="AG48" s="186">
        <f t="shared" si="37"/>
        <v>0</v>
      </c>
      <c r="AH48" s="187"/>
      <c r="AJ48" s="21">
        <f t="shared" si="20"/>
        <v>9</v>
      </c>
    </row>
    <row r="49" spans="2:36" x14ac:dyDescent="0.3">
      <c r="B49" s="11" t="str">
        <f t="shared" si="21"/>
        <v>Carly</v>
      </c>
      <c r="C49" s="183">
        <f t="shared" si="22"/>
        <v>16</v>
      </c>
      <c r="D49" s="184"/>
      <c r="E49" s="183">
        <f t="shared" si="23"/>
        <v>6</v>
      </c>
      <c r="F49" s="184"/>
      <c r="G49" s="183">
        <f t="shared" si="24"/>
        <v>14</v>
      </c>
      <c r="H49" s="184"/>
      <c r="I49" s="183">
        <f t="shared" si="25"/>
        <v>11</v>
      </c>
      <c r="J49" s="184"/>
      <c r="K49" s="183" t="str">
        <f t="shared" si="26"/>
        <v>-</v>
      </c>
      <c r="L49" s="184"/>
      <c r="M49" s="183" t="str">
        <f t="shared" si="27"/>
        <v>-</v>
      </c>
      <c r="N49" s="184"/>
      <c r="O49" s="183">
        <f t="shared" si="28"/>
        <v>3</v>
      </c>
      <c r="P49" s="184"/>
      <c r="Q49" s="183">
        <f t="shared" si="29"/>
        <v>10</v>
      </c>
      <c r="R49" s="184"/>
      <c r="S49" s="183" t="str">
        <f t="shared" si="30"/>
        <v>-</v>
      </c>
      <c r="T49" s="184"/>
      <c r="U49" s="183" t="str">
        <f t="shared" si="31"/>
        <v>-</v>
      </c>
      <c r="V49" s="184"/>
      <c r="W49" s="183" t="str">
        <f t="shared" si="32"/>
        <v>-</v>
      </c>
      <c r="X49" s="184"/>
      <c r="Y49" s="183" t="str">
        <f t="shared" si="33"/>
        <v>-</v>
      </c>
      <c r="Z49" s="184"/>
      <c r="AA49" s="183" t="str">
        <f t="shared" si="34"/>
        <v>-</v>
      </c>
      <c r="AB49" s="184"/>
      <c r="AC49" s="183">
        <f t="shared" si="35"/>
        <v>12</v>
      </c>
      <c r="AD49" s="184"/>
      <c r="AE49" s="183">
        <f t="shared" ref="AE49" si="52">IF(AE20="",AF20,"-")</f>
        <v>0</v>
      </c>
      <c r="AF49" s="184"/>
      <c r="AG49" s="183"/>
      <c r="AH49" s="184"/>
      <c r="AJ49" s="21">
        <f t="shared" si="20"/>
        <v>7</v>
      </c>
    </row>
    <row r="50" spans="2:36" x14ac:dyDescent="0.3">
      <c r="B50" s="12" t="str">
        <f t="shared" si="21"/>
        <v>Bobbo</v>
      </c>
      <c r="C50" s="186">
        <f t="shared" si="22"/>
        <v>16</v>
      </c>
      <c r="D50" s="187"/>
      <c r="E50" s="186" t="str">
        <f t="shared" si="23"/>
        <v>-</v>
      </c>
      <c r="F50" s="187"/>
      <c r="G50" s="186">
        <f t="shared" si="24"/>
        <v>13</v>
      </c>
      <c r="H50" s="187"/>
      <c r="I50" s="186">
        <f t="shared" si="25"/>
        <v>12</v>
      </c>
      <c r="J50" s="187"/>
      <c r="K50" s="186">
        <f t="shared" si="26"/>
        <v>14</v>
      </c>
      <c r="L50" s="187"/>
      <c r="M50" s="186" t="str">
        <f t="shared" si="27"/>
        <v>-</v>
      </c>
      <c r="N50" s="187"/>
      <c r="O50" s="186" t="str">
        <f t="shared" si="28"/>
        <v>-</v>
      </c>
      <c r="P50" s="187"/>
      <c r="Q50" s="186">
        <f t="shared" si="29"/>
        <v>5</v>
      </c>
      <c r="R50" s="187"/>
      <c r="S50" s="186">
        <f t="shared" si="30"/>
        <v>4</v>
      </c>
      <c r="T50" s="187"/>
      <c r="U50" s="186">
        <f t="shared" si="31"/>
        <v>6</v>
      </c>
      <c r="V50" s="187"/>
      <c r="W50" s="186" t="str">
        <f t="shared" si="32"/>
        <v>-</v>
      </c>
      <c r="X50" s="187"/>
      <c r="Y50" s="186" t="str">
        <f t="shared" si="33"/>
        <v>-</v>
      </c>
      <c r="Z50" s="187"/>
      <c r="AA50" s="186">
        <f t="shared" si="34"/>
        <v>9</v>
      </c>
      <c r="AB50" s="187"/>
      <c r="AC50" s="186">
        <f t="shared" si="35"/>
        <v>10</v>
      </c>
      <c r="AD50" s="187"/>
      <c r="AE50" s="186"/>
      <c r="AF50" s="187"/>
      <c r="AG50" s="186"/>
      <c r="AH50" s="187"/>
      <c r="AJ50" s="21">
        <f t="shared" si="20"/>
        <v>9</v>
      </c>
    </row>
    <row r="51" spans="2:36" x14ac:dyDescent="0.3">
      <c r="B51" s="11" t="str">
        <f t="shared" si="21"/>
        <v>Trent</v>
      </c>
      <c r="C51" s="183">
        <f t="shared" si="22"/>
        <v>16</v>
      </c>
      <c r="D51" s="184"/>
      <c r="E51" s="183" t="str">
        <f t="shared" si="23"/>
        <v>-</v>
      </c>
      <c r="F51" s="184"/>
      <c r="G51" s="183">
        <f t="shared" si="24"/>
        <v>15</v>
      </c>
      <c r="H51" s="184"/>
      <c r="I51" s="183">
        <f t="shared" si="25"/>
        <v>9</v>
      </c>
      <c r="J51" s="184"/>
      <c r="K51" s="183">
        <f t="shared" si="26"/>
        <v>11</v>
      </c>
      <c r="L51" s="184"/>
      <c r="M51" s="183" t="str">
        <f t="shared" si="27"/>
        <v>-</v>
      </c>
      <c r="N51" s="184"/>
      <c r="O51" s="183">
        <f t="shared" si="28"/>
        <v>4</v>
      </c>
      <c r="P51" s="184"/>
      <c r="Q51" s="183">
        <f t="shared" si="29"/>
        <v>7</v>
      </c>
      <c r="R51" s="184"/>
      <c r="S51" s="183" t="str">
        <f t="shared" si="30"/>
        <v>-</v>
      </c>
      <c r="T51" s="184"/>
      <c r="U51" s="183" t="str">
        <f t="shared" si="31"/>
        <v>-</v>
      </c>
      <c r="V51" s="184"/>
      <c r="W51" s="183" t="str">
        <f t="shared" si="32"/>
        <v>-</v>
      </c>
      <c r="X51" s="184"/>
      <c r="Y51" s="183" t="str">
        <f t="shared" si="33"/>
        <v>-</v>
      </c>
      <c r="Z51" s="184"/>
      <c r="AA51" s="183" t="str">
        <f t="shared" si="34"/>
        <v>-</v>
      </c>
      <c r="AB51" s="184"/>
      <c r="AC51" s="183">
        <f t="shared" si="35"/>
        <v>12</v>
      </c>
      <c r="AD51" s="184"/>
      <c r="AE51" s="183"/>
      <c r="AF51" s="184"/>
      <c r="AG51" s="183"/>
      <c r="AH51" s="184"/>
      <c r="AJ51" s="21">
        <f t="shared" si="20"/>
        <v>7</v>
      </c>
    </row>
    <row r="52" spans="2:36" x14ac:dyDescent="0.3">
      <c r="B52" s="12" t="str">
        <f t="shared" si="21"/>
        <v>Mitch</v>
      </c>
      <c r="C52" s="186">
        <f t="shared" si="22"/>
        <v>15</v>
      </c>
      <c r="D52" s="187"/>
      <c r="E52" s="186" t="str">
        <f t="shared" si="23"/>
        <v>-</v>
      </c>
      <c r="F52" s="187"/>
      <c r="G52" s="186">
        <f t="shared" si="24"/>
        <v>16</v>
      </c>
      <c r="H52" s="187"/>
      <c r="I52" s="186">
        <f t="shared" si="25"/>
        <v>8</v>
      </c>
      <c r="J52" s="187"/>
      <c r="K52" s="186" t="str">
        <f t="shared" si="26"/>
        <v>-</v>
      </c>
      <c r="L52" s="187"/>
      <c r="M52" s="186" t="str">
        <f t="shared" si="27"/>
        <v>-</v>
      </c>
      <c r="N52" s="187"/>
      <c r="O52" s="186">
        <f t="shared" si="28"/>
        <v>11</v>
      </c>
      <c r="P52" s="187"/>
      <c r="Q52" s="186">
        <f t="shared" si="29"/>
        <v>9</v>
      </c>
      <c r="R52" s="187"/>
      <c r="S52" s="186">
        <f t="shared" si="30"/>
        <v>3</v>
      </c>
      <c r="T52" s="187"/>
      <c r="U52" s="186">
        <f t="shared" si="31"/>
        <v>5</v>
      </c>
      <c r="V52" s="187"/>
      <c r="W52" s="186" t="str">
        <f t="shared" si="32"/>
        <v>-</v>
      </c>
      <c r="X52" s="187"/>
      <c r="Y52" s="186" t="str">
        <f t="shared" si="33"/>
        <v>-</v>
      </c>
      <c r="Z52" s="187"/>
      <c r="AA52" s="186" t="str">
        <f t="shared" si="34"/>
        <v>-</v>
      </c>
      <c r="AB52" s="187"/>
      <c r="AC52" s="186">
        <f t="shared" si="35"/>
        <v>10</v>
      </c>
      <c r="AD52" s="187"/>
      <c r="AE52" s="186"/>
      <c r="AF52" s="187"/>
      <c r="AG52" s="186"/>
      <c r="AH52" s="187"/>
      <c r="AJ52" s="21">
        <f t="shared" si="20"/>
        <v>8</v>
      </c>
    </row>
    <row r="53" spans="2:36" x14ac:dyDescent="0.3">
      <c r="B53" s="11" t="str">
        <f t="shared" si="21"/>
        <v>Randi</v>
      </c>
      <c r="C53" s="183">
        <f t="shared" si="22"/>
        <v>16</v>
      </c>
      <c r="D53" s="184"/>
      <c r="E53" s="183" t="str">
        <f t="shared" si="23"/>
        <v>-</v>
      </c>
      <c r="F53" s="184"/>
      <c r="G53" s="183">
        <f t="shared" si="24"/>
        <v>15</v>
      </c>
      <c r="H53" s="184"/>
      <c r="I53" s="183" t="str">
        <f t="shared" si="25"/>
        <v>-</v>
      </c>
      <c r="J53" s="184"/>
      <c r="K53" s="183" t="str">
        <f t="shared" si="26"/>
        <v>-</v>
      </c>
      <c r="L53" s="184"/>
      <c r="M53" s="183" t="str">
        <f t="shared" si="27"/>
        <v>-</v>
      </c>
      <c r="N53" s="184"/>
      <c r="O53" s="183" t="str">
        <f t="shared" si="28"/>
        <v>-</v>
      </c>
      <c r="P53" s="184"/>
      <c r="Q53" s="183">
        <f t="shared" si="29"/>
        <v>9</v>
      </c>
      <c r="R53" s="184"/>
      <c r="S53" s="183">
        <f t="shared" si="30"/>
        <v>8</v>
      </c>
      <c r="T53" s="184"/>
      <c r="U53" s="183" t="str">
        <f t="shared" si="31"/>
        <v>-</v>
      </c>
      <c r="V53" s="184"/>
      <c r="W53" s="183">
        <f t="shared" si="32"/>
        <v>6</v>
      </c>
      <c r="X53" s="184"/>
      <c r="Y53" s="183" t="str">
        <f t="shared" si="33"/>
        <v>-</v>
      </c>
      <c r="Z53" s="184"/>
      <c r="AA53" s="183" t="str">
        <f t="shared" si="34"/>
        <v>-</v>
      </c>
      <c r="AB53" s="184"/>
      <c r="AC53" s="183">
        <f t="shared" si="35"/>
        <v>11</v>
      </c>
      <c r="AD53" s="184"/>
      <c r="AE53" s="183"/>
      <c r="AF53" s="184"/>
      <c r="AG53" s="183"/>
      <c r="AH53" s="184"/>
      <c r="AJ53" s="21">
        <f t="shared" si="20"/>
        <v>6</v>
      </c>
    </row>
    <row r="54" spans="2:36" x14ac:dyDescent="0.3">
      <c r="B54" s="12" t="str">
        <f t="shared" si="21"/>
        <v>Brett</v>
      </c>
      <c r="C54" s="186">
        <f t="shared" si="22"/>
        <v>16</v>
      </c>
      <c r="D54" s="187"/>
      <c r="E54" s="186">
        <f t="shared" si="23"/>
        <v>5</v>
      </c>
      <c r="F54" s="187"/>
      <c r="G54" s="186">
        <f t="shared" si="24"/>
        <v>15</v>
      </c>
      <c r="H54" s="187"/>
      <c r="I54" s="186">
        <f t="shared" si="25"/>
        <v>10</v>
      </c>
      <c r="J54" s="187"/>
      <c r="K54" s="186">
        <f t="shared" si="26"/>
        <v>11</v>
      </c>
      <c r="L54" s="187"/>
      <c r="M54" s="186" t="str">
        <f t="shared" si="27"/>
        <v>-</v>
      </c>
      <c r="N54" s="187"/>
      <c r="O54" s="186">
        <f t="shared" si="28"/>
        <v>3</v>
      </c>
      <c r="P54" s="187"/>
      <c r="Q54" s="186" t="str">
        <f t="shared" si="29"/>
        <v>-</v>
      </c>
      <c r="R54" s="187"/>
      <c r="S54" s="186" t="str">
        <f t="shared" si="30"/>
        <v>-</v>
      </c>
      <c r="T54" s="187"/>
      <c r="U54" s="186" t="str">
        <f t="shared" si="31"/>
        <v>-</v>
      </c>
      <c r="V54" s="187"/>
      <c r="W54" s="186" t="str">
        <f t="shared" si="32"/>
        <v>-</v>
      </c>
      <c r="X54" s="187"/>
      <c r="Y54" s="186" t="str">
        <f t="shared" si="33"/>
        <v>-</v>
      </c>
      <c r="Z54" s="187"/>
      <c r="AA54" s="186" t="str">
        <f t="shared" si="34"/>
        <v>-</v>
      </c>
      <c r="AB54" s="187"/>
      <c r="AC54" s="186">
        <f t="shared" si="35"/>
        <v>12</v>
      </c>
      <c r="AD54" s="187"/>
      <c r="AE54" s="186">
        <f t="shared" ref="AE54" si="53">IF(AE25="",AF25,"-")</f>
        <v>0</v>
      </c>
      <c r="AF54" s="187"/>
      <c r="AG54" s="186">
        <f t="shared" ref="AG54" si="54">IF(AG25="",AH25,"-")</f>
        <v>0</v>
      </c>
      <c r="AH54" s="187"/>
      <c r="AJ54" s="21">
        <f t="shared" si="20"/>
        <v>7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U53:V53"/>
    <mergeCell ref="W53:X53"/>
    <mergeCell ref="Y53:Z53"/>
    <mergeCell ref="AA53:AB53"/>
    <mergeCell ref="AC53:AD53"/>
    <mergeCell ref="C52:D52"/>
    <mergeCell ref="E52:F52"/>
    <mergeCell ref="G52:H52"/>
    <mergeCell ref="I52:J52"/>
    <mergeCell ref="K52:L52"/>
    <mergeCell ref="M52:N52"/>
    <mergeCell ref="O52:P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Q52:R52"/>
    <mergeCell ref="S52:T52"/>
    <mergeCell ref="Y52:Z52"/>
    <mergeCell ref="Q50:R50"/>
    <mergeCell ref="S50:T50"/>
    <mergeCell ref="U50:V50"/>
    <mergeCell ref="W50:X50"/>
    <mergeCell ref="Y50:Z50"/>
    <mergeCell ref="AA50:AB50"/>
    <mergeCell ref="AC50:AD50"/>
    <mergeCell ref="U51:V51"/>
    <mergeCell ref="W51:X51"/>
    <mergeCell ref="Y51:Z51"/>
    <mergeCell ref="AA51:AB51"/>
    <mergeCell ref="AC51:AD51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AE49:AF49"/>
    <mergeCell ref="U52:V52"/>
    <mergeCell ref="W52:X52"/>
    <mergeCell ref="AG49:AH49"/>
    <mergeCell ref="AE50:AF50"/>
    <mergeCell ref="AG50:AH50"/>
    <mergeCell ref="AE51:AF51"/>
    <mergeCell ref="AG51:AH51"/>
    <mergeCell ref="AE52:AF52"/>
    <mergeCell ref="AG52:AH52"/>
    <mergeCell ref="AE53:AF53"/>
    <mergeCell ref="AG53:AH53"/>
  </mergeCells>
  <conditionalFormatting sqref="C4:AI20 C26:AI26">
    <cfRule type="cellIs" dxfId="1035" priority="134" operator="equal">
      <formula>"OAK"</formula>
    </cfRule>
    <cfRule type="cellIs" dxfId="1034" priority="135" operator="equal">
      <formula>"LAR"</formula>
    </cfRule>
    <cfRule type="cellIs" dxfId="1033" priority="136" operator="equal">
      <formula>"DET"</formula>
    </cfRule>
    <cfRule type="cellIs" dxfId="1032" priority="137" operator="equal">
      <formula>"NYJ"</formula>
    </cfRule>
    <cfRule type="cellIs" dxfId="1031" priority="138" operator="equal">
      <formula>"GB"</formula>
    </cfRule>
    <cfRule type="cellIs" dxfId="1030" priority="139" operator="equal">
      <formula>"CHI"</formula>
    </cfRule>
    <cfRule type="cellIs" dxfId="1029" priority="140" operator="equal">
      <formula>"ARI"</formula>
    </cfRule>
    <cfRule type="cellIs" dxfId="1028" priority="141" operator="equal">
      <formula>"WAS"</formula>
    </cfRule>
    <cfRule type="cellIs" dxfId="1027" priority="142" operator="equal">
      <formula>"CAR"</formula>
    </cfRule>
    <cfRule type="cellIs" dxfId="1026" priority="143" operator="equal">
      <formula>"DAL"</formula>
    </cfRule>
    <cfRule type="cellIs" dxfId="1025" priority="144" operator="equal">
      <formula>"DEN"</formula>
    </cfRule>
    <cfRule type="cellIs" dxfId="1024" priority="145" operator="equal">
      <formula>"SEA"</formula>
    </cfRule>
    <cfRule type="cellIs" dxfId="1023" priority="146" operator="equal">
      <formula>"LAC"</formula>
    </cfRule>
    <cfRule type="cellIs" dxfId="1022" priority="147" operator="equal">
      <formula>"KC"</formula>
    </cfRule>
    <cfRule type="cellIs" dxfId="1021" priority="148" operator="equal">
      <formula>"CLE"</formula>
    </cfRule>
    <cfRule type="cellIs" dxfId="1020" priority="149" operator="equal">
      <formula>"PIT"</formula>
    </cfRule>
    <cfRule type="cellIs" dxfId="1019" priority="150" operator="equal">
      <formula>"IND"</formula>
    </cfRule>
    <cfRule type="cellIs" dxfId="1018" priority="151" operator="equal">
      <formula>"CIN"</formula>
    </cfRule>
    <cfRule type="cellIs" dxfId="1017" priority="152" operator="equal">
      <formula>"MIA"</formula>
    </cfRule>
    <cfRule type="cellIs" dxfId="1016" priority="153" operator="equal">
      <formula>"TEN"</formula>
    </cfRule>
    <cfRule type="cellIs" dxfId="1015" priority="154" operator="equal">
      <formula>"MIN"</formula>
    </cfRule>
    <cfRule type="cellIs" dxfId="1014" priority="155" operator="equal">
      <formula>"SF"</formula>
    </cfRule>
    <cfRule type="cellIs" dxfId="1013" priority="156" operator="equal">
      <formula>"NE"</formula>
    </cfRule>
    <cfRule type="cellIs" dxfId="1012" priority="157" operator="equal">
      <formula>"HOU"</formula>
    </cfRule>
    <cfRule type="cellIs" dxfId="1011" priority="158" operator="equal">
      <formula>"NO"</formula>
    </cfRule>
    <cfRule type="cellIs" dxfId="1010" priority="159" operator="equal">
      <formula>"TB"</formula>
    </cfRule>
    <cfRule type="cellIs" dxfId="1009" priority="160" operator="equal">
      <formula>"NYG"</formula>
    </cfRule>
    <cfRule type="cellIs" dxfId="1008" priority="161" operator="equal">
      <formula>"JAX"</formula>
    </cfRule>
    <cfRule type="cellIs" dxfId="1007" priority="162" operator="equal">
      <formula>"BAL"</formula>
    </cfRule>
    <cfRule type="cellIs" dxfId="1006" priority="163" operator="equal">
      <formula>"BUF"</formula>
    </cfRule>
    <cfRule type="cellIs" dxfId="1005" priority="164" operator="equal">
      <formula>"PHI"</formula>
    </cfRule>
    <cfRule type="cellIs" dxfId="1004" priority="165" operator="equal">
      <formula>"ATL"</formula>
    </cfRule>
  </conditionalFormatting>
  <conditionalFormatting sqref="AI4:AI25">
    <cfRule type="cellIs" dxfId="1003" priority="34" operator="equal">
      <formula>133</formula>
    </cfRule>
  </conditionalFormatting>
  <conditionalFormatting sqref="C21:AI25">
    <cfRule type="cellIs" dxfId="1002" priority="35" operator="equal">
      <formula>"OAK"</formula>
    </cfRule>
    <cfRule type="cellIs" dxfId="1001" priority="36" operator="equal">
      <formula>"LAR"</formula>
    </cfRule>
    <cfRule type="cellIs" dxfId="1000" priority="37" operator="equal">
      <formula>"DET"</formula>
    </cfRule>
    <cfRule type="cellIs" dxfId="999" priority="38" operator="equal">
      <formula>"NYJ"</formula>
    </cfRule>
    <cfRule type="cellIs" dxfId="998" priority="39" operator="equal">
      <formula>"GB"</formula>
    </cfRule>
    <cfRule type="cellIs" dxfId="997" priority="40" operator="equal">
      <formula>"CHI"</formula>
    </cfRule>
    <cfRule type="cellIs" dxfId="996" priority="41" operator="equal">
      <formula>"ARI"</formula>
    </cfRule>
    <cfRule type="cellIs" dxfId="995" priority="42" operator="equal">
      <formula>"WAS"</formula>
    </cfRule>
    <cfRule type="cellIs" dxfId="994" priority="43" operator="equal">
      <formula>"CAR"</formula>
    </cfRule>
    <cfRule type="cellIs" dxfId="993" priority="44" operator="equal">
      <formula>"DAL"</formula>
    </cfRule>
    <cfRule type="cellIs" dxfId="992" priority="45" operator="equal">
      <formula>"DEN"</formula>
    </cfRule>
    <cfRule type="cellIs" dxfId="991" priority="46" operator="equal">
      <formula>"SEA"</formula>
    </cfRule>
    <cfRule type="cellIs" dxfId="990" priority="47" operator="equal">
      <formula>"LAC"</formula>
    </cfRule>
    <cfRule type="cellIs" dxfId="989" priority="48" operator="equal">
      <formula>"KC"</formula>
    </cfRule>
    <cfRule type="cellIs" dxfId="988" priority="49" operator="equal">
      <formula>"CLE"</formula>
    </cfRule>
    <cfRule type="cellIs" dxfId="987" priority="50" operator="equal">
      <formula>"PIT"</formula>
    </cfRule>
    <cfRule type="cellIs" dxfId="986" priority="51" operator="equal">
      <formula>"IND"</formula>
    </cfRule>
    <cfRule type="cellIs" dxfId="985" priority="52" operator="equal">
      <formula>"CIN"</formula>
    </cfRule>
    <cfRule type="cellIs" dxfId="984" priority="53" operator="equal">
      <formula>"MIA"</formula>
    </cfRule>
    <cfRule type="cellIs" dxfId="983" priority="54" operator="equal">
      <formula>"TEN"</formula>
    </cfRule>
    <cfRule type="cellIs" dxfId="982" priority="55" operator="equal">
      <formula>"MIN"</formula>
    </cfRule>
    <cfRule type="cellIs" dxfId="981" priority="56" operator="equal">
      <formula>"SF"</formula>
    </cfRule>
    <cfRule type="cellIs" dxfId="980" priority="57" operator="equal">
      <formula>"NE"</formula>
    </cfRule>
    <cfRule type="cellIs" dxfId="979" priority="58" operator="equal">
      <formula>"HOU"</formula>
    </cfRule>
    <cfRule type="cellIs" dxfId="978" priority="59" operator="equal">
      <formula>"NO"</formula>
    </cfRule>
    <cfRule type="cellIs" dxfId="977" priority="60" operator="equal">
      <formula>"TB"</formula>
    </cfRule>
    <cfRule type="cellIs" dxfId="976" priority="61" operator="equal">
      <formula>"NYG"</formula>
    </cfRule>
    <cfRule type="cellIs" dxfId="975" priority="62" operator="equal">
      <formula>"JAX"</formula>
    </cfRule>
    <cfRule type="cellIs" dxfId="974" priority="63" operator="equal">
      <formula>"BAL"</formula>
    </cfRule>
    <cfRule type="cellIs" dxfId="973" priority="64" operator="equal">
      <formula>"BUF"</formula>
    </cfRule>
    <cfRule type="cellIs" dxfId="972" priority="65" operator="equal">
      <formula>"PHI"</formula>
    </cfRule>
    <cfRule type="cellIs" dxfId="971" priority="66" operator="equal">
      <formula>"ATL"</formula>
    </cfRule>
  </conditionalFormatting>
  <conditionalFormatting sqref="AJ4:AJ25">
    <cfRule type="top10" dxfId="970" priority="33" rank="1"/>
  </conditionalFormatting>
  <conditionalFormatting sqref="B9">
    <cfRule type="cellIs" dxfId="969" priority="1" operator="equal">
      <formula>"OAK"</formula>
    </cfRule>
    <cfRule type="cellIs" dxfId="968" priority="2" operator="equal">
      <formula>"LAR"</formula>
    </cfRule>
    <cfRule type="cellIs" dxfId="967" priority="3" operator="equal">
      <formula>"DET"</formula>
    </cfRule>
    <cfRule type="cellIs" dxfId="966" priority="4" operator="equal">
      <formula>"NYJ"</formula>
    </cfRule>
    <cfRule type="cellIs" dxfId="965" priority="5" operator="equal">
      <formula>"GB"</formula>
    </cfRule>
    <cfRule type="cellIs" dxfId="964" priority="6" operator="equal">
      <formula>"CHI"</formula>
    </cfRule>
    <cfRule type="cellIs" dxfId="963" priority="7" operator="equal">
      <formula>"ARI"</formula>
    </cfRule>
    <cfRule type="cellIs" dxfId="962" priority="8" operator="equal">
      <formula>"WAS"</formula>
    </cfRule>
    <cfRule type="cellIs" dxfId="961" priority="9" operator="equal">
      <formula>"CAR"</formula>
    </cfRule>
    <cfRule type="cellIs" dxfId="960" priority="10" operator="equal">
      <formula>"DAL"</formula>
    </cfRule>
    <cfRule type="cellIs" dxfId="959" priority="11" operator="equal">
      <formula>"DEN"</formula>
    </cfRule>
    <cfRule type="cellIs" dxfId="958" priority="12" operator="equal">
      <formula>"SEA"</formula>
    </cfRule>
    <cfRule type="cellIs" dxfId="957" priority="13" operator="equal">
      <formula>"LAC"</formula>
    </cfRule>
    <cfRule type="cellIs" dxfId="956" priority="14" operator="equal">
      <formula>"KC"</formula>
    </cfRule>
    <cfRule type="cellIs" dxfId="955" priority="15" operator="equal">
      <formula>"CLE"</formula>
    </cfRule>
    <cfRule type="cellIs" dxfId="954" priority="16" operator="equal">
      <formula>"PIT"</formula>
    </cfRule>
    <cfRule type="cellIs" dxfId="953" priority="17" operator="equal">
      <formula>"IND"</formula>
    </cfRule>
    <cfRule type="cellIs" dxfId="952" priority="18" operator="equal">
      <formula>"CIN"</formula>
    </cfRule>
    <cfRule type="cellIs" dxfId="951" priority="19" operator="equal">
      <formula>"MIA"</formula>
    </cfRule>
    <cfRule type="cellIs" dxfId="950" priority="20" operator="equal">
      <formula>"TEN"</formula>
    </cfRule>
    <cfRule type="cellIs" dxfId="949" priority="21" operator="equal">
      <formula>"MIN"</formula>
    </cfRule>
    <cfRule type="cellIs" dxfId="948" priority="22" operator="equal">
      <formula>"SF"</formula>
    </cfRule>
    <cfRule type="cellIs" dxfId="947" priority="23" operator="equal">
      <formula>"NE"</formula>
    </cfRule>
    <cfRule type="cellIs" dxfId="946" priority="24" operator="equal">
      <formula>"HOU"</formula>
    </cfRule>
    <cfRule type="cellIs" dxfId="945" priority="25" operator="equal">
      <formula>"NO"</formula>
    </cfRule>
    <cfRule type="cellIs" dxfId="944" priority="26" operator="equal">
      <formula>"TB"</formula>
    </cfRule>
    <cfRule type="cellIs" dxfId="943" priority="27" operator="equal">
      <formula>"NYG"</formula>
    </cfRule>
    <cfRule type="cellIs" dxfId="942" priority="28" operator="equal">
      <formula>"JAX"</formula>
    </cfRule>
    <cfRule type="cellIs" dxfId="941" priority="29" operator="equal">
      <formula>"BAL"</formula>
    </cfRule>
    <cfRule type="cellIs" dxfId="940" priority="30" operator="equal">
      <formula>"BUF"</formula>
    </cfRule>
    <cfRule type="cellIs" dxfId="939" priority="31" operator="equal">
      <formula>"PHI"</formula>
    </cfRule>
    <cfRule type="cellIs" dxfId="938" priority="32" operator="equal">
      <formula>"ATL"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106D-C98E-46BD-936C-F5F1C1284F4F}">
  <dimension ref="A1:AK57"/>
  <sheetViews>
    <sheetView showGridLines="0" showZeros="0" zoomScale="93" zoomScaleNormal="93" workbookViewId="0">
      <selection activeCell="AC33" sqref="AC33:AD33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hidden="1" customWidth="1"/>
    <col min="32" max="32" width="2.79687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7" ht="7.5" customHeight="1" x14ac:dyDescent="0.3">
      <c r="A1" t="s">
        <v>17</v>
      </c>
    </row>
    <row r="2" spans="1:37" ht="14.95" thickBot="1" x14ac:dyDescent="0.35">
      <c r="B2" s="189" t="s">
        <v>63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7" ht="14.95" thickBot="1" x14ac:dyDescent="0.35">
      <c r="B3" s="2" t="s">
        <v>0</v>
      </c>
      <c r="C3" s="200" t="s">
        <v>194</v>
      </c>
      <c r="D3" s="201"/>
      <c r="E3" s="200" t="s">
        <v>118</v>
      </c>
      <c r="F3" s="201"/>
      <c r="G3" s="200" t="s">
        <v>195</v>
      </c>
      <c r="H3" s="201"/>
      <c r="I3" s="200" t="s">
        <v>112</v>
      </c>
      <c r="J3" s="201"/>
      <c r="K3" s="200" t="s">
        <v>196</v>
      </c>
      <c r="L3" s="201"/>
      <c r="M3" s="200" t="s">
        <v>197</v>
      </c>
      <c r="N3" s="201"/>
      <c r="O3" s="200" t="s">
        <v>199</v>
      </c>
      <c r="P3" s="201"/>
      <c r="Q3" s="200" t="s">
        <v>200</v>
      </c>
      <c r="R3" s="201"/>
      <c r="S3" s="200" t="s">
        <v>201</v>
      </c>
      <c r="T3" s="201"/>
      <c r="U3" s="200" t="s">
        <v>202</v>
      </c>
      <c r="V3" s="201"/>
      <c r="W3" s="200" t="s">
        <v>203</v>
      </c>
      <c r="X3" s="201"/>
      <c r="Y3" s="200" t="s">
        <v>204</v>
      </c>
      <c r="Z3" s="201"/>
      <c r="AA3" s="200" t="s">
        <v>103</v>
      </c>
      <c r="AB3" s="201"/>
      <c r="AC3" s="200" t="s">
        <v>87</v>
      </c>
      <c r="AD3" s="201"/>
      <c r="AE3" s="200"/>
      <c r="AF3" s="201"/>
      <c r="AG3" s="200"/>
      <c r="AH3" s="201"/>
      <c r="AI3" s="24" t="s">
        <v>39</v>
      </c>
      <c r="AJ3" s="36" t="s">
        <v>16</v>
      </c>
    </row>
    <row r="4" spans="1:37" x14ac:dyDescent="0.3">
      <c r="A4">
        <f>RANK(AJ4,$AJ$4:$AJ$25,0)</f>
        <v>12</v>
      </c>
      <c r="B4" s="105" t="s">
        <v>1</v>
      </c>
      <c r="C4" s="4" t="s">
        <v>276</v>
      </c>
      <c r="D4" s="5">
        <v>10</v>
      </c>
      <c r="E4" s="4" t="s">
        <v>213</v>
      </c>
      <c r="F4" s="5">
        <v>16</v>
      </c>
      <c r="G4" s="4" t="s">
        <v>248</v>
      </c>
      <c r="H4" s="5">
        <v>9</v>
      </c>
      <c r="I4" s="4" t="s">
        <v>278</v>
      </c>
      <c r="J4" s="5">
        <v>6</v>
      </c>
      <c r="K4" s="4" t="s">
        <v>260</v>
      </c>
      <c r="L4" s="5">
        <v>12</v>
      </c>
      <c r="M4" s="4" t="s">
        <v>245</v>
      </c>
      <c r="N4" s="5">
        <v>11</v>
      </c>
      <c r="O4" s="4" t="s">
        <v>215</v>
      </c>
      <c r="P4" s="5">
        <v>5</v>
      </c>
      <c r="Q4" s="4" t="s">
        <v>210</v>
      </c>
      <c r="R4" s="5">
        <v>15</v>
      </c>
      <c r="S4" s="4" t="s">
        <v>275</v>
      </c>
      <c r="T4" s="5">
        <v>3</v>
      </c>
      <c r="U4" s="4" t="s">
        <v>277</v>
      </c>
      <c r="V4" s="5">
        <v>7</v>
      </c>
      <c r="W4" s="4" t="s">
        <v>214</v>
      </c>
      <c r="X4" s="5">
        <v>4</v>
      </c>
      <c r="Y4" s="4" t="s">
        <v>262</v>
      </c>
      <c r="Z4" s="5">
        <v>14</v>
      </c>
      <c r="AA4" s="4" t="s">
        <v>250</v>
      </c>
      <c r="AB4" s="5">
        <v>8</v>
      </c>
      <c r="AC4" s="4" t="s">
        <v>249</v>
      </c>
      <c r="AD4" s="5">
        <v>13</v>
      </c>
      <c r="AE4" s="4"/>
      <c r="AF4" s="5"/>
      <c r="AG4" s="4"/>
      <c r="AH4" s="5"/>
      <c r="AI4" s="6">
        <f t="shared" ref="AI4:AI25" si="0">SUM(D4:AH4)</f>
        <v>133</v>
      </c>
      <c r="AJ4" s="6">
        <f>SUM(C33:AD33)</f>
        <v>100</v>
      </c>
    </row>
    <row r="5" spans="1:37" x14ac:dyDescent="0.3">
      <c r="A5">
        <f t="shared" ref="A5:A25" si="1">RANK(AJ5,$AJ$4:$AJ$25,0)</f>
        <v>15</v>
      </c>
      <c r="B5" s="106" t="s">
        <v>11</v>
      </c>
      <c r="C5" s="124" t="s">
        <v>352</v>
      </c>
      <c r="D5" s="125">
        <v>8</v>
      </c>
      <c r="E5" s="124" t="s">
        <v>375</v>
      </c>
      <c r="F5" s="125">
        <v>15</v>
      </c>
      <c r="G5" s="124" t="s">
        <v>390</v>
      </c>
      <c r="H5" s="125">
        <v>3</v>
      </c>
      <c r="I5" s="124" t="s">
        <v>362</v>
      </c>
      <c r="J5" s="125">
        <v>7</v>
      </c>
      <c r="K5" s="124" t="s">
        <v>373</v>
      </c>
      <c r="L5" s="125">
        <v>16</v>
      </c>
      <c r="M5" s="124" t="s">
        <v>357</v>
      </c>
      <c r="N5" s="125">
        <v>12</v>
      </c>
      <c r="O5" s="124" t="s">
        <v>377</v>
      </c>
      <c r="P5" s="125">
        <v>5</v>
      </c>
      <c r="Q5" s="124" t="s">
        <v>367</v>
      </c>
      <c r="R5" s="125">
        <v>11</v>
      </c>
      <c r="S5" s="124" t="s">
        <v>393</v>
      </c>
      <c r="T5" s="125">
        <v>10</v>
      </c>
      <c r="U5" s="124" t="s">
        <v>366</v>
      </c>
      <c r="V5" s="125">
        <v>13</v>
      </c>
      <c r="W5" s="124" t="s">
        <v>351</v>
      </c>
      <c r="X5" s="125">
        <v>9</v>
      </c>
      <c r="Y5" s="124" t="s">
        <v>348</v>
      </c>
      <c r="Z5" s="125">
        <v>4</v>
      </c>
      <c r="AA5" s="124" t="s">
        <v>356</v>
      </c>
      <c r="AB5" s="125">
        <v>6</v>
      </c>
      <c r="AC5" s="124" t="s">
        <v>363</v>
      </c>
      <c r="AD5" s="125">
        <v>14</v>
      </c>
      <c r="AE5" s="7"/>
      <c r="AF5" s="8"/>
      <c r="AG5" s="7"/>
      <c r="AH5" s="8"/>
      <c r="AI5" s="9">
        <f t="shared" si="0"/>
        <v>133</v>
      </c>
      <c r="AJ5" s="9">
        <f t="shared" ref="AJ5:AJ25" si="2">SUM(C34:AD34)</f>
        <v>96</v>
      </c>
    </row>
    <row r="6" spans="1:37" x14ac:dyDescent="0.3">
      <c r="A6">
        <f t="shared" si="1"/>
        <v>8</v>
      </c>
      <c r="B6" s="104" t="s">
        <v>2</v>
      </c>
      <c r="C6" s="119" t="s">
        <v>276</v>
      </c>
      <c r="D6" s="149">
        <v>9</v>
      </c>
      <c r="E6" s="119" t="s">
        <v>213</v>
      </c>
      <c r="F6" s="149">
        <v>16</v>
      </c>
      <c r="G6" s="119" t="s">
        <v>248</v>
      </c>
      <c r="H6" s="149">
        <v>8</v>
      </c>
      <c r="I6" s="119" t="s">
        <v>278</v>
      </c>
      <c r="J6" s="149">
        <v>10</v>
      </c>
      <c r="K6" s="119" t="s">
        <v>260</v>
      </c>
      <c r="L6" s="149">
        <v>12</v>
      </c>
      <c r="M6" s="119" t="s">
        <v>245</v>
      </c>
      <c r="N6" s="149">
        <v>13</v>
      </c>
      <c r="O6" s="119" t="s">
        <v>215</v>
      </c>
      <c r="P6" s="149">
        <v>7</v>
      </c>
      <c r="Q6" s="119" t="s">
        <v>210</v>
      </c>
      <c r="R6" s="149">
        <v>14</v>
      </c>
      <c r="S6" s="119" t="s">
        <v>261</v>
      </c>
      <c r="T6" s="149">
        <v>6</v>
      </c>
      <c r="U6" s="119" t="s">
        <v>263</v>
      </c>
      <c r="V6" s="149">
        <v>3</v>
      </c>
      <c r="W6" s="119" t="s">
        <v>214</v>
      </c>
      <c r="X6" s="149">
        <v>5</v>
      </c>
      <c r="Y6" s="119" t="s">
        <v>262</v>
      </c>
      <c r="Z6" s="149">
        <v>11</v>
      </c>
      <c r="AA6" s="119" t="s">
        <v>250</v>
      </c>
      <c r="AB6" s="149">
        <v>4</v>
      </c>
      <c r="AC6" s="119" t="s">
        <v>249</v>
      </c>
      <c r="AD6" s="149">
        <v>15</v>
      </c>
      <c r="AE6" s="4"/>
      <c r="AF6" s="35"/>
      <c r="AG6" s="4"/>
      <c r="AH6" s="35"/>
      <c r="AI6" s="6">
        <f t="shared" si="0"/>
        <v>133</v>
      </c>
      <c r="AJ6" s="6">
        <f t="shared" si="2"/>
        <v>107</v>
      </c>
    </row>
    <row r="7" spans="1:37" x14ac:dyDescent="0.3">
      <c r="A7">
        <f t="shared" si="1"/>
        <v>9</v>
      </c>
      <c r="B7" s="103" t="s">
        <v>5</v>
      </c>
      <c r="C7" s="124" t="s">
        <v>352</v>
      </c>
      <c r="D7" s="125">
        <v>5</v>
      </c>
      <c r="E7" s="124" t="s">
        <v>213</v>
      </c>
      <c r="F7" s="125">
        <v>16</v>
      </c>
      <c r="G7" s="124" t="s">
        <v>248</v>
      </c>
      <c r="H7" s="125">
        <v>12</v>
      </c>
      <c r="I7" s="124" t="s">
        <v>362</v>
      </c>
      <c r="J7" s="125">
        <v>4</v>
      </c>
      <c r="K7" s="124" t="s">
        <v>260</v>
      </c>
      <c r="L7" s="125">
        <v>13</v>
      </c>
      <c r="M7" s="124" t="s">
        <v>245</v>
      </c>
      <c r="N7" s="125">
        <v>11</v>
      </c>
      <c r="O7" s="124" t="s">
        <v>198</v>
      </c>
      <c r="P7" s="125">
        <v>10</v>
      </c>
      <c r="Q7" s="124" t="s">
        <v>210</v>
      </c>
      <c r="R7" s="125">
        <v>14</v>
      </c>
      <c r="S7" s="124" t="s">
        <v>261</v>
      </c>
      <c r="T7" s="125">
        <v>6</v>
      </c>
      <c r="U7" s="124" t="s">
        <v>263</v>
      </c>
      <c r="V7" s="125">
        <v>9</v>
      </c>
      <c r="W7" s="124" t="s">
        <v>246</v>
      </c>
      <c r="X7" s="125">
        <v>3</v>
      </c>
      <c r="Y7" s="124" t="s">
        <v>262</v>
      </c>
      <c r="Z7" s="125">
        <v>8</v>
      </c>
      <c r="AA7" s="124" t="s">
        <v>360</v>
      </c>
      <c r="AB7" s="125">
        <v>7</v>
      </c>
      <c r="AC7" s="124" t="s">
        <v>249</v>
      </c>
      <c r="AD7" s="125">
        <v>15</v>
      </c>
      <c r="AE7" s="7"/>
      <c r="AF7" s="8"/>
      <c r="AG7" s="7"/>
      <c r="AH7" s="8"/>
      <c r="AI7" s="9">
        <f t="shared" si="0"/>
        <v>133</v>
      </c>
      <c r="AJ7" s="9">
        <f t="shared" si="2"/>
        <v>105</v>
      </c>
    </row>
    <row r="8" spans="1:37" x14ac:dyDescent="0.3">
      <c r="A8">
        <f t="shared" si="1"/>
        <v>10</v>
      </c>
      <c r="B8" s="104" t="s">
        <v>13</v>
      </c>
      <c r="C8" s="119" t="s">
        <v>352</v>
      </c>
      <c r="D8" s="147">
        <v>11</v>
      </c>
      <c r="E8" s="119" t="s">
        <v>375</v>
      </c>
      <c r="F8" s="147">
        <v>16</v>
      </c>
      <c r="G8" s="119" t="s">
        <v>390</v>
      </c>
      <c r="H8" s="147">
        <v>12</v>
      </c>
      <c r="I8" s="119" t="s">
        <v>353</v>
      </c>
      <c r="J8" s="147">
        <v>3</v>
      </c>
      <c r="K8" s="119" t="s">
        <v>373</v>
      </c>
      <c r="L8" s="147">
        <v>13</v>
      </c>
      <c r="M8" s="119" t="s">
        <v>357</v>
      </c>
      <c r="N8" s="147">
        <v>10</v>
      </c>
      <c r="O8" s="119" t="s">
        <v>377</v>
      </c>
      <c r="P8" s="147">
        <v>8</v>
      </c>
      <c r="Q8" s="119" t="s">
        <v>367</v>
      </c>
      <c r="R8" s="147">
        <v>15</v>
      </c>
      <c r="S8" s="119" t="s">
        <v>393</v>
      </c>
      <c r="T8" s="147">
        <v>6</v>
      </c>
      <c r="U8" s="119" t="s">
        <v>358</v>
      </c>
      <c r="V8" s="147">
        <v>5</v>
      </c>
      <c r="W8" s="119" t="s">
        <v>351</v>
      </c>
      <c r="X8" s="147">
        <v>4</v>
      </c>
      <c r="Y8" s="119" t="s">
        <v>359</v>
      </c>
      <c r="Z8" s="147">
        <v>7</v>
      </c>
      <c r="AA8" s="119" t="s">
        <v>360</v>
      </c>
      <c r="AB8" s="147">
        <v>9</v>
      </c>
      <c r="AC8" s="119" t="s">
        <v>363</v>
      </c>
      <c r="AD8" s="147">
        <v>14</v>
      </c>
      <c r="AE8" s="4"/>
      <c r="AF8" s="35"/>
      <c r="AG8" s="4"/>
      <c r="AH8" s="35"/>
      <c r="AI8" s="6">
        <f t="shared" si="0"/>
        <v>133</v>
      </c>
      <c r="AJ8" s="6">
        <f t="shared" si="2"/>
        <v>103</v>
      </c>
    </row>
    <row r="9" spans="1:37" x14ac:dyDescent="0.3">
      <c r="A9">
        <f t="shared" si="1"/>
        <v>20</v>
      </c>
      <c r="B9" s="116" t="s">
        <v>9</v>
      </c>
      <c r="C9" s="124" t="s">
        <v>276</v>
      </c>
      <c r="D9" s="125">
        <v>11</v>
      </c>
      <c r="E9" s="124" t="s">
        <v>213</v>
      </c>
      <c r="F9" s="125">
        <v>16</v>
      </c>
      <c r="G9" s="124" t="s">
        <v>248</v>
      </c>
      <c r="H9" s="125">
        <v>10</v>
      </c>
      <c r="I9" s="124" t="s">
        <v>278</v>
      </c>
      <c r="J9" s="125">
        <v>5</v>
      </c>
      <c r="K9" s="124" t="s">
        <v>216</v>
      </c>
      <c r="L9" s="125">
        <v>7</v>
      </c>
      <c r="M9" s="124" t="s">
        <v>245</v>
      </c>
      <c r="N9" s="125">
        <v>4</v>
      </c>
      <c r="O9" s="124" t="s">
        <v>215</v>
      </c>
      <c r="P9" s="125">
        <v>3</v>
      </c>
      <c r="Q9" s="124" t="s">
        <v>210</v>
      </c>
      <c r="R9" s="125">
        <v>13</v>
      </c>
      <c r="S9" s="124" t="s">
        <v>261</v>
      </c>
      <c r="T9" s="125">
        <v>12</v>
      </c>
      <c r="U9" s="124" t="s">
        <v>277</v>
      </c>
      <c r="V9" s="125">
        <v>6</v>
      </c>
      <c r="W9" s="124" t="s">
        <v>214</v>
      </c>
      <c r="X9" s="125">
        <v>14</v>
      </c>
      <c r="Y9" s="124" t="s">
        <v>262</v>
      </c>
      <c r="Z9" s="125">
        <v>9</v>
      </c>
      <c r="AA9" s="124" t="s">
        <v>218</v>
      </c>
      <c r="AB9" s="125">
        <v>8</v>
      </c>
      <c r="AC9" s="124" t="s">
        <v>249</v>
      </c>
      <c r="AD9" s="125">
        <v>15</v>
      </c>
      <c r="AE9" s="7"/>
      <c r="AF9" s="8"/>
      <c r="AG9" s="7"/>
      <c r="AH9" s="8"/>
      <c r="AI9" s="9">
        <f t="shared" si="0"/>
        <v>133</v>
      </c>
      <c r="AJ9" s="9">
        <f t="shared" si="2"/>
        <v>85</v>
      </c>
    </row>
    <row r="10" spans="1:37" x14ac:dyDescent="0.3">
      <c r="A10">
        <f t="shared" si="1"/>
        <v>12</v>
      </c>
      <c r="B10" s="104" t="s">
        <v>10</v>
      </c>
      <c r="C10" s="119" t="s">
        <v>352</v>
      </c>
      <c r="D10" s="149">
        <v>13</v>
      </c>
      <c r="E10" s="119" t="s">
        <v>375</v>
      </c>
      <c r="F10" s="149">
        <v>16</v>
      </c>
      <c r="G10" s="119" t="s">
        <v>390</v>
      </c>
      <c r="H10" s="149">
        <v>8</v>
      </c>
      <c r="I10" s="119" t="s">
        <v>353</v>
      </c>
      <c r="J10" s="149">
        <v>7</v>
      </c>
      <c r="K10" s="119" t="s">
        <v>373</v>
      </c>
      <c r="L10" s="149">
        <v>12</v>
      </c>
      <c r="M10" s="119" t="s">
        <v>357</v>
      </c>
      <c r="N10" s="149">
        <v>4</v>
      </c>
      <c r="O10" s="119" t="s">
        <v>377</v>
      </c>
      <c r="P10" s="149">
        <v>3</v>
      </c>
      <c r="Q10" s="119" t="s">
        <v>367</v>
      </c>
      <c r="R10" s="149">
        <v>15</v>
      </c>
      <c r="S10" s="119" t="s">
        <v>368</v>
      </c>
      <c r="T10" s="149">
        <v>5</v>
      </c>
      <c r="U10" s="119" t="s">
        <v>358</v>
      </c>
      <c r="V10" s="149">
        <v>6</v>
      </c>
      <c r="W10" s="119" t="s">
        <v>364</v>
      </c>
      <c r="X10" s="149">
        <v>9</v>
      </c>
      <c r="Y10" s="119" t="s">
        <v>359</v>
      </c>
      <c r="Z10" s="149">
        <v>10</v>
      </c>
      <c r="AA10" s="119" t="s">
        <v>360</v>
      </c>
      <c r="AB10" s="149">
        <v>11</v>
      </c>
      <c r="AC10" s="119" t="s">
        <v>209</v>
      </c>
      <c r="AD10" s="149">
        <v>14</v>
      </c>
      <c r="AE10" s="4"/>
      <c r="AF10" s="35"/>
      <c r="AG10" s="4"/>
      <c r="AH10" s="35"/>
      <c r="AI10" s="6">
        <f t="shared" si="0"/>
        <v>133</v>
      </c>
      <c r="AJ10" s="6">
        <f t="shared" si="2"/>
        <v>100</v>
      </c>
      <c r="AK10" s="150">
        <v>5</v>
      </c>
    </row>
    <row r="11" spans="1:37" x14ac:dyDescent="0.3">
      <c r="A11">
        <f t="shared" si="1"/>
        <v>18</v>
      </c>
      <c r="B11" s="103" t="s">
        <v>14</v>
      </c>
      <c r="C11" s="124" t="s">
        <v>276</v>
      </c>
      <c r="D11" s="125">
        <v>8</v>
      </c>
      <c r="E11" s="124" t="s">
        <v>375</v>
      </c>
      <c r="F11" s="125">
        <v>14</v>
      </c>
      <c r="G11" s="124" t="s">
        <v>248</v>
      </c>
      <c r="H11" s="125">
        <v>10</v>
      </c>
      <c r="I11" s="124" t="s">
        <v>211</v>
      </c>
      <c r="J11" s="125">
        <v>5</v>
      </c>
      <c r="K11" s="124" t="s">
        <v>260</v>
      </c>
      <c r="L11" s="125">
        <v>13</v>
      </c>
      <c r="M11" s="124" t="s">
        <v>245</v>
      </c>
      <c r="N11" s="125">
        <v>11</v>
      </c>
      <c r="O11" s="124" t="s">
        <v>198</v>
      </c>
      <c r="P11" s="125">
        <v>12</v>
      </c>
      <c r="Q11" s="124" t="s">
        <v>210</v>
      </c>
      <c r="R11" s="125">
        <v>15</v>
      </c>
      <c r="S11" s="124" t="s">
        <v>261</v>
      </c>
      <c r="T11" s="125">
        <v>3</v>
      </c>
      <c r="U11" s="124" t="s">
        <v>277</v>
      </c>
      <c r="V11" s="125">
        <v>9</v>
      </c>
      <c r="W11" s="124" t="s">
        <v>246</v>
      </c>
      <c r="X11" s="125">
        <v>6</v>
      </c>
      <c r="Y11" s="124" t="s">
        <v>262</v>
      </c>
      <c r="Z11" s="125">
        <v>4</v>
      </c>
      <c r="AA11" s="124" t="s">
        <v>250</v>
      </c>
      <c r="AB11" s="125">
        <v>7</v>
      </c>
      <c r="AC11" s="124" t="s">
        <v>249</v>
      </c>
      <c r="AD11" s="125">
        <v>16</v>
      </c>
      <c r="AE11" s="7"/>
      <c r="AF11" s="8"/>
      <c r="AG11" s="7"/>
      <c r="AH11" s="8"/>
      <c r="AI11" s="9">
        <f t="shared" si="0"/>
        <v>133</v>
      </c>
      <c r="AJ11" s="9">
        <f t="shared" si="2"/>
        <v>93</v>
      </c>
    </row>
    <row r="12" spans="1:37" x14ac:dyDescent="0.3">
      <c r="A12">
        <f t="shared" si="1"/>
        <v>16</v>
      </c>
      <c r="B12" s="104" t="s">
        <v>12</v>
      </c>
      <c r="C12" s="119" t="s">
        <v>276</v>
      </c>
      <c r="D12" s="149">
        <v>13</v>
      </c>
      <c r="E12" s="119" t="s">
        <v>213</v>
      </c>
      <c r="F12" s="149">
        <v>14</v>
      </c>
      <c r="G12" s="119" t="s">
        <v>248</v>
      </c>
      <c r="H12" s="149">
        <v>10</v>
      </c>
      <c r="I12" s="119" t="s">
        <v>211</v>
      </c>
      <c r="J12" s="149">
        <v>11</v>
      </c>
      <c r="K12" s="119" t="s">
        <v>260</v>
      </c>
      <c r="L12" s="149">
        <v>12</v>
      </c>
      <c r="M12" s="119" t="s">
        <v>243</v>
      </c>
      <c r="N12" s="149">
        <v>4</v>
      </c>
      <c r="O12" s="119" t="s">
        <v>198</v>
      </c>
      <c r="P12" s="149">
        <v>8</v>
      </c>
      <c r="Q12" s="119" t="s">
        <v>210</v>
      </c>
      <c r="R12" s="149">
        <v>15</v>
      </c>
      <c r="S12" s="119" t="s">
        <v>261</v>
      </c>
      <c r="T12" s="149">
        <v>3</v>
      </c>
      <c r="U12" s="119" t="s">
        <v>263</v>
      </c>
      <c r="V12" s="149">
        <v>5</v>
      </c>
      <c r="W12" s="119" t="s">
        <v>214</v>
      </c>
      <c r="X12" s="149">
        <v>7</v>
      </c>
      <c r="Y12" s="119" t="s">
        <v>217</v>
      </c>
      <c r="Z12" s="149">
        <v>9</v>
      </c>
      <c r="AA12" s="119" t="s">
        <v>250</v>
      </c>
      <c r="AB12" s="149">
        <v>6</v>
      </c>
      <c r="AC12" s="119" t="s">
        <v>249</v>
      </c>
      <c r="AD12" s="149">
        <v>16</v>
      </c>
      <c r="AE12" s="4"/>
      <c r="AF12" s="35"/>
      <c r="AG12" s="4"/>
      <c r="AH12" s="35"/>
      <c r="AI12" s="6">
        <f t="shared" si="0"/>
        <v>133</v>
      </c>
      <c r="AJ12" s="6">
        <f t="shared" si="2"/>
        <v>94</v>
      </c>
    </row>
    <row r="13" spans="1:37" x14ac:dyDescent="0.3">
      <c r="A13">
        <f t="shared" si="1"/>
        <v>10</v>
      </c>
      <c r="B13" s="103" t="s">
        <v>8</v>
      </c>
      <c r="C13" s="124" t="s">
        <v>276</v>
      </c>
      <c r="D13" s="125">
        <v>12</v>
      </c>
      <c r="E13" s="124" t="s">
        <v>213</v>
      </c>
      <c r="F13" s="125">
        <v>14</v>
      </c>
      <c r="G13" s="124" t="s">
        <v>248</v>
      </c>
      <c r="H13" s="125">
        <v>6</v>
      </c>
      <c r="I13" s="124" t="s">
        <v>278</v>
      </c>
      <c r="J13" s="125">
        <v>8</v>
      </c>
      <c r="K13" s="124" t="s">
        <v>260</v>
      </c>
      <c r="L13" s="125">
        <v>13</v>
      </c>
      <c r="M13" s="124" t="s">
        <v>245</v>
      </c>
      <c r="N13" s="125">
        <v>11</v>
      </c>
      <c r="O13" s="124" t="s">
        <v>198</v>
      </c>
      <c r="P13" s="125">
        <v>9</v>
      </c>
      <c r="Q13" s="124" t="s">
        <v>210</v>
      </c>
      <c r="R13" s="125">
        <v>16</v>
      </c>
      <c r="S13" s="124" t="s">
        <v>261</v>
      </c>
      <c r="T13" s="125">
        <v>7</v>
      </c>
      <c r="U13" s="124" t="s">
        <v>263</v>
      </c>
      <c r="V13" s="125">
        <v>5</v>
      </c>
      <c r="W13" s="124" t="s">
        <v>214</v>
      </c>
      <c r="X13" s="125">
        <v>4</v>
      </c>
      <c r="Y13" s="124" t="s">
        <v>262</v>
      </c>
      <c r="Z13" s="125">
        <v>10</v>
      </c>
      <c r="AA13" s="124" t="s">
        <v>218</v>
      </c>
      <c r="AB13" s="125">
        <v>3</v>
      </c>
      <c r="AC13" s="124" t="s">
        <v>249</v>
      </c>
      <c r="AD13" s="125">
        <v>15</v>
      </c>
      <c r="AE13" s="7"/>
      <c r="AF13" s="8"/>
      <c r="AG13" s="7"/>
      <c r="AH13" s="8"/>
      <c r="AI13" s="9">
        <f t="shared" si="0"/>
        <v>133</v>
      </c>
      <c r="AJ13" s="9">
        <f t="shared" si="2"/>
        <v>103</v>
      </c>
    </row>
    <row r="14" spans="1:37" x14ac:dyDescent="0.3">
      <c r="A14">
        <f t="shared" si="1"/>
        <v>21</v>
      </c>
      <c r="B14" s="104" t="s">
        <v>6</v>
      </c>
      <c r="C14" s="119" t="s">
        <v>276</v>
      </c>
      <c r="D14" s="147">
        <v>12</v>
      </c>
      <c r="E14" s="119" t="s">
        <v>407</v>
      </c>
      <c r="F14" s="147">
        <v>16</v>
      </c>
      <c r="G14" s="119" t="s">
        <v>248</v>
      </c>
      <c r="H14" s="147">
        <v>9</v>
      </c>
      <c r="I14" s="119" t="s">
        <v>408</v>
      </c>
      <c r="J14" s="147">
        <v>6</v>
      </c>
      <c r="K14" s="119" t="s">
        <v>260</v>
      </c>
      <c r="L14" s="147">
        <v>15</v>
      </c>
      <c r="M14" s="119" t="s">
        <v>243</v>
      </c>
      <c r="N14" s="147">
        <v>5</v>
      </c>
      <c r="O14" s="119" t="s">
        <v>388</v>
      </c>
      <c r="P14" s="147">
        <v>10</v>
      </c>
      <c r="Q14" s="119" t="s">
        <v>210</v>
      </c>
      <c r="R14" s="147">
        <v>13</v>
      </c>
      <c r="S14" s="119" t="s">
        <v>261</v>
      </c>
      <c r="T14" s="147">
        <v>11</v>
      </c>
      <c r="U14" s="119" t="s">
        <v>263</v>
      </c>
      <c r="V14" s="147">
        <v>4</v>
      </c>
      <c r="W14" s="119" t="s">
        <v>214</v>
      </c>
      <c r="X14" s="147">
        <v>8</v>
      </c>
      <c r="Y14" s="119" t="s">
        <v>262</v>
      </c>
      <c r="Z14" s="147">
        <v>7</v>
      </c>
      <c r="AA14" s="119" t="s">
        <v>356</v>
      </c>
      <c r="AB14" s="147">
        <v>3</v>
      </c>
      <c r="AC14" s="119" t="s">
        <v>249</v>
      </c>
      <c r="AD14" s="147">
        <v>14</v>
      </c>
      <c r="AE14" s="4"/>
      <c r="AF14" s="35"/>
      <c r="AG14" s="4"/>
      <c r="AH14" s="35"/>
      <c r="AI14" s="6">
        <f t="shared" si="0"/>
        <v>133</v>
      </c>
      <c r="AJ14" s="6">
        <f t="shared" si="2"/>
        <v>83</v>
      </c>
    </row>
    <row r="15" spans="1:37" x14ac:dyDescent="0.3">
      <c r="A15">
        <f t="shared" si="1"/>
        <v>19</v>
      </c>
      <c r="B15" s="103" t="s">
        <v>4</v>
      </c>
      <c r="C15" s="124" t="s">
        <v>276</v>
      </c>
      <c r="D15" s="125">
        <v>9</v>
      </c>
      <c r="E15" s="124" t="s">
        <v>213</v>
      </c>
      <c r="F15" s="125">
        <v>14</v>
      </c>
      <c r="G15" s="124" t="s">
        <v>248</v>
      </c>
      <c r="H15" s="125">
        <v>8</v>
      </c>
      <c r="I15" s="124" t="s">
        <v>211</v>
      </c>
      <c r="J15" s="125">
        <v>5</v>
      </c>
      <c r="K15" s="124" t="s">
        <v>260</v>
      </c>
      <c r="L15" s="125">
        <v>15</v>
      </c>
      <c r="M15" s="124" t="s">
        <v>245</v>
      </c>
      <c r="N15" s="125">
        <v>13</v>
      </c>
      <c r="O15" s="124" t="s">
        <v>215</v>
      </c>
      <c r="P15" s="125">
        <v>4</v>
      </c>
      <c r="Q15" s="124" t="s">
        <v>210</v>
      </c>
      <c r="R15" s="125">
        <v>16</v>
      </c>
      <c r="S15" s="124" t="s">
        <v>261</v>
      </c>
      <c r="T15" s="125">
        <v>11</v>
      </c>
      <c r="U15" s="124" t="s">
        <v>277</v>
      </c>
      <c r="V15" s="125">
        <v>3</v>
      </c>
      <c r="W15" s="124" t="s">
        <v>214</v>
      </c>
      <c r="X15" s="125">
        <v>7</v>
      </c>
      <c r="Y15" s="124" t="s">
        <v>262</v>
      </c>
      <c r="Z15" s="125">
        <v>10</v>
      </c>
      <c r="AA15" s="124" t="s">
        <v>250</v>
      </c>
      <c r="AB15" s="125">
        <v>6</v>
      </c>
      <c r="AC15" s="124" t="s">
        <v>249</v>
      </c>
      <c r="AD15" s="125">
        <v>12</v>
      </c>
      <c r="AE15" s="7"/>
      <c r="AF15" s="8"/>
      <c r="AG15" s="7"/>
      <c r="AH15" s="8"/>
      <c r="AI15" s="9">
        <f t="shared" si="0"/>
        <v>133</v>
      </c>
      <c r="AJ15" s="9">
        <f t="shared" si="2"/>
        <v>91</v>
      </c>
    </row>
    <row r="16" spans="1:37" x14ac:dyDescent="0.3">
      <c r="A16">
        <f t="shared" si="1"/>
        <v>3</v>
      </c>
      <c r="B16" s="104" t="s">
        <v>7</v>
      </c>
      <c r="C16" s="119" t="s">
        <v>276</v>
      </c>
      <c r="D16" s="149">
        <v>10</v>
      </c>
      <c r="E16" s="119" t="s">
        <v>213</v>
      </c>
      <c r="F16" s="149">
        <v>16</v>
      </c>
      <c r="G16" s="119" t="s">
        <v>248</v>
      </c>
      <c r="H16" s="149">
        <v>7</v>
      </c>
      <c r="I16" s="119" t="s">
        <v>278</v>
      </c>
      <c r="J16" s="149">
        <v>8</v>
      </c>
      <c r="K16" s="119" t="s">
        <v>260</v>
      </c>
      <c r="L16" s="149">
        <v>12</v>
      </c>
      <c r="M16" s="119" t="s">
        <v>245</v>
      </c>
      <c r="N16" s="149">
        <v>13</v>
      </c>
      <c r="O16" s="119" t="s">
        <v>215</v>
      </c>
      <c r="P16" s="149">
        <v>3</v>
      </c>
      <c r="Q16" s="119" t="s">
        <v>210</v>
      </c>
      <c r="R16" s="149">
        <v>15</v>
      </c>
      <c r="S16" s="119" t="s">
        <v>261</v>
      </c>
      <c r="T16" s="149">
        <v>5</v>
      </c>
      <c r="U16" s="119" t="s">
        <v>263</v>
      </c>
      <c r="V16" s="149">
        <v>4</v>
      </c>
      <c r="W16" s="119" t="s">
        <v>246</v>
      </c>
      <c r="X16" s="149">
        <v>9</v>
      </c>
      <c r="Y16" s="119" t="s">
        <v>262</v>
      </c>
      <c r="Z16" s="149">
        <v>6</v>
      </c>
      <c r="AA16" s="119" t="s">
        <v>250</v>
      </c>
      <c r="AB16" s="149">
        <v>11</v>
      </c>
      <c r="AC16" s="119" t="s">
        <v>249</v>
      </c>
      <c r="AD16" s="149">
        <v>14</v>
      </c>
      <c r="AE16" s="4"/>
      <c r="AF16" s="35"/>
      <c r="AG16" s="4"/>
      <c r="AH16" s="35"/>
      <c r="AI16" s="6">
        <f t="shared" si="0"/>
        <v>133</v>
      </c>
      <c r="AJ16" s="6">
        <f t="shared" si="2"/>
        <v>111</v>
      </c>
    </row>
    <row r="17" spans="1:36" x14ac:dyDescent="0.3">
      <c r="A17">
        <f t="shared" si="1"/>
        <v>22</v>
      </c>
      <c r="B17" s="89" t="s">
        <v>40</v>
      </c>
      <c r="C17" s="27" t="s">
        <v>401</v>
      </c>
      <c r="D17" s="28">
        <v>16</v>
      </c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27"/>
      <c r="Z17" s="28"/>
      <c r="AA17" s="27"/>
      <c r="AB17" s="28"/>
      <c r="AC17" s="27"/>
      <c r="AD17" s="28"/>
      <c r="AE17" s="27"/>
      <c r="AF17" s="28"/>
      <c r="AG17" s="27"/>
      <c r="AH17" s="28"/>
      <c r="AI17" s="25">
        <f t="shared" si="0"/>
        <v>16</v>
      </c>
      <c r="AJ17" s="26">
        <f t="shared" si="2"/>
        <v>0</v>
      </c>
    </row>
    <row r="18" spans="1:36" x14ac:dyDescent="0.3">
      <c r="A18">
        <f t="shared" si="1"/>
        <v>2</v>
      </c>
      <c r="B18" s="104" t="s">
        <v>3</v>
      </c>
      <c r="C18" s="119" t="s">
        <v>276</v>
      </c>
      <c r="D18" s="147">
        <v>12</v>
      </c>
      <c r="E18" s="119" t="s">
        <v>213</v>
      </c>
      <c r="F18" s="147">
        <v>16</v>
      </c>
      <c r="G18" s="119" t="s">
        <v>248</v>
      </c>
      <c r="H18" s="147">
        <v>11</v>
      </c>
      <c r="I18" s="119" t="s">
        <v>278</v>
      </c>
      <c r="J18" s="147">
        <v>9</v>
      </c>
      <c r="K18" s="119" t="s">
        <v>260</v>
      </c>
      <c r="L18" s="147">
        <v>13</v>
      </c>
      <c r="M18" s="119" t="s">
        <v>245</v>
      </c>
      <c r="N18" s="147">
        <v>6</v>
      </c>
      <c r="O18" s="119" t="s">
        <v>215</v>
      </c>
      <c r="P18" s="147">
        <v>5</v>
      </c>
      <c r="Q18" s="119" t="s">
        <v>210</v>
      </c>
      <c r="R18" s="147">
        <v>14</v>
      </c>
      <c r="S18" s="119" t="s">
        <v>275</v>
      </c>
      <c r="T18" s="147">
        <v>4</v>
      </c>
      <c r="U18" s="119" t="s">
        <v>277</v>
      </c>
      <c r="V18" s="147">
        <v>3</v>
      </c>
      <c r="W18" s="119" t="s">
        <v>214</v>
      </c>
      <c r="X18" s="147">
        <v>7</v>
      </c>
      <c r="Y18" s="119" t="s">
        <v>262</v>
      </c>
      <c r="Z18" s="147">
        <v>10</v>
      </c>
      <c r="AA18" s="119" t="s">
        <v>218</v>
      </c>
      <c r="AB18" s="147">
        <v>8</v>
      </c>
      <c r="AC18" s="119" t="s">
        <v>249</v>
      </c>
      <c r="AD18" s="147">
        <v>15</v>
      </c>
      <c r="AE18" s="4"/>
      <c r="AF18" s="35"/>
      <c r="AG18" s="4"/>
      <c r="AH18" s="35"/>
      <c r="AI18" s="40">
        <f t="shared" si="0"/>
        <v>133</v>
      </c>
      <c r="AJ18" s="41">
        <f t="shared" si="2"/>
        <v>113</v>
      </c>
    </row>
    <row r="19" spans="1:36" x14ac:dyDescent="0.3">
      <c r="A19">
        <f t="shared" si="1"/>
        <v>3</v>
      </c>
      <c r="B19" s="89" t="s">
        <v>60</v>
      </c>
      <c r="C19" s="27" t="s">
        <v>276</v>
      </c>
      <c r="D19" s="28">
        <v>13</v>
      </c>
      <c r="E19" s="27" t="s">
        <v>213</v>
      </c>
      <c r="F19" s="28">
        <v>16</v>
      </c>
      <c r="G19" s="27" t="s">
        <v>248</v>
      </c>
      <c r="H19" s="28">
        <v>10</v>
      </c>
      <c r="I19" s="27" t="s">
        <v>278</v>
      </c>
      <c r="J19" s="28">
        <v>5</v>
      </c>
      <c r="K19" s="27" t="s">
        <v>260</v>
      </c>
      <c r="L19" s="28">
        <v>11</v>
      </c>
      <c r="M19" s="27" t="s">
        <v>245</v>
      </c>
      <c r="N19" s="28">
        <v>12</v>
      </c>
      <c r="O19" s="27" t="s">
        <v>198</v>
      </c>
      <c r="P19" s="28">
        <v>9</v>
      </c>
      <c r="Q19" s="27" t="s">
        <v>210</v>
      </c>
      <c r="R19" s="28">
        <v>14</v>
      </c>
      <c r="S19" s="27" t="s">
        <v>275</v>
      </c>
      <c r="T19" s="28">
        <v>3</v>
      </c>
      <c r="U19" s="27" t="s">
        <v>277</v>
      </c>
      <c r="V19" s="28">
        <v>6</v>
      </c>
      <c r="W19" s="27" t="s">
        <v>246</v>
      </c>
      <c r="X19" s="28">
        <v>8</v>
      </c>
      <c r="Y19" s="27" t="s">
        <v>262</v>
      </c>
      <c r="Z19" s="28">
        <v>7</v>
      </c>
      <c r="AA19" s="27" t="s">
        <v>218</v>
      </c>
      <c r="AB19" s="28">
        <v>4</v>
      </c>
      <c r="AC19" s="27" t="s">
        <v>249</v>
      </c>
      <c r="AD19" s="28">
        <v>15</v>
      </c>
      <c r="AE19" s="27"/>
      <c r="AF19" s="28"/>
      <c r="AG19" s="27"/>
      <c r="AH19" s="28"/>
      <c r="AI19" s="18">
        <f t="shared" si="0"/>
        <v>133</v>
      </c>
      <c r="AJ19" s="9">
        <f t="shared" si="2"/>
        <v>111</v>
      </c>
    </row>
    <row r="20" spans="1:36" x14ac:dyDescent="0.3">
      <c r="A20">
        <f t="shared" si="1"/>
        <v>6</v>
      </c>
      <c r="B20" s="104" t="s">
        <v>61</v>
      </c>
      <c r="C20" s="46" t="s">
        <v>276</v>
      </c>
      <c r="D20" s="148">
        <v>12</v>
      </c>
      <c r="E20" s="46" t="s">
        <v>213</v>
      </c>
      <c r="F20" s="148">
        <v>16</v>
      </c>
      <c r="G20" s="46" t="s">
        <v>248</v>
      </c>
      <c r="H20" s="148">
        <v>11</v>
      </c>
      <c r="I20" s="46" t="s">
        <v>278</v>
      </c>
      <c r="J20" s="148">
        <v>7</v>
      </c>
      <c r="K20" s="46" t="s">
        <v>260</v>
      </c>
      <c r="L20" s="148">
        <v>10</v>
      </c>
      <c r="M20" s="46" t="s">
        <v>245</v>
      </c>
      <c r="N20" s="148">
        <v>8</v>
      </c>
      <c r="O20" s="46" t="s">
        <v>198</v>
      </c>
      <c r="P20" s="148">
        <v>3</v>
      </c>
      <c r="Q20" s="46" t="s">
        <v>210</v>
      </c>
      <c r="R20" s="148">
        <v>14</v>
      </c>
      <c r="S20" s="46" t="s">
        <v>275</v>
      </c>
      <c r="T20" s="148">
        <v>5</v>
      </c>
      <c r="U20" s="46" t="s">
        <v>263</v>
      </c>
      <c r="V20" s="148">
        <v>4</v>
      </c>
      <c r="W20" s="46" t="s">
        <v>214</v>
      </c>
      <c r="X20" s="148">
        <v>9</v>
      </c>
      <c r="Y20" s="46" t="s">
        <v>262</v>
      </c>
      <c r="Z20" s="148">
        <v>13</v>
      </c>
      <c r="AA20" s="46" t="s">
        <v>218</v>
      </c>
      <c r="AB20" s="148">
        <v>6</v>
      </c>
      <c r="AC20" s="46" t="s">
        <v>249</v>
      </c>
      <c r="AD20" s="148">
        <v>15</v>
      </c>
      <c r="AE20" s="46"/>
      <c r="AF20" s="54"/>
      <c r="AG20" s="46"/>
      <c r="AH20" s="54"/>
      <c r="AI20" s="40">
        <f t="shared" si="0"/>
        <v>133</v>
      </c>
      <c r="AJ20" s="53">
        <f t="shared" si="2"/>
        <v>108</v>
      </c>
    </row>
    <row r="21" spans="1:36" x14ac:dyDescent="0.3">
      <c r="A21">
        <f t="shared" si="1"/>
        <v>3</v>
      </c>
      <c r="B21" s="103" t="s">
        <v>340</v>
      </c>
      <c r="C21" s="124" t="s">
        <v>276</v>
      </c>
      <c r="D21" s="125">
        <v>3</v>
      </c>
      <c r="E21" s="124" t="s">
        <v>407</v>
      </c>
      <c r="F21" s="125">
        <v>16</v>
      </c>
      <c r="G21" s="124" t="s">
        <v>395</v>
      </c>
      <c r="H21" s="125">
        <v>14</v>
      </c>
      <c r="I21" s="124" t="s">
        <v>408</v>
      </c>
      <c r="J21" s="125">
        <v>4</v>
      </c>
      <c r="K21" s="124" t="s">
        <v>409</v>
      </c>
      <c r="L21" s="125">
        <v>13</v>
      </c>
      <c r="M21" s="124" t="s">
        <v>245</v>
      </c>
      <c r="N21" s="125">
        <v>12</v>
      </c>
      <c r="O21" s="124" t="s">
        <v>388</v>
      </c>
      <c r="P21" s="125">
        <v>5</v>
      </c>
      <c r="Q21" s="124" t="s">
        <v>210</v>
      </c>
      <c r="R21" s="125">
        <v>15</v>
      </c>
      <c r="S21" s="124" t="s">
        <v>261</v>
      </c>
      <c r="T21" s="125">
        <v>7</v>
      </c>
      <c r="U21" s="124" t="s">
        <v>385</v>
      </c>
      <c r="V21" s="125">
        <v>8</v>
      </c>
      <c r="W21" s="124" t="s">
        <v>396</v>
      </c>
      <c r="X21" s="125">
        <v>9</v>
      </c>
      <c r="Y21" s="124" t="s">
        <v>403</v>
      </c>
      <c r="Z21" s="125">
        <v>6</v>
      </c>
      <c r="AA21" s="124" t="s">
        <v>218</v>
      </c>
      <c r="AB21" s="125">
        <v>11</v>
      </c>
      <c r="AC21" s="124" t="s">
        <v>249</v>
      </c>
      <c r="AD21" s="125">
        <v>10</v>
      </c>
      <c r="AE21" s="124"/>
      <c r="AF21" s="125"/>
      <c r="AG21" s="124"/>
      <c r="AH21" s="125"/>
      <c r="AI21" s="9">
        <f t="shared" si="0"/>
        <v>133</v>
      </c>
      <c r="AJ21" s="9">
        <f t="shared" si="2"/>
        <v>111</v>
      </c>
    </row>
    <row r="22" spans="1:36" x14ac:dyDescent="0.3">
      <c r="A22">
        <f t="shared" si="1"/>
        <v>16</v>
      </c>
      <c r="B22" s="104" t="s">
        <v>339</v>
      </c>
      <c r="C22" s="119" t="s">
        <v>276</v>
      </c>
      <c r="D22" s="149">
        <v>12</v>
      </c>
      <c r="E22" s="119" t="s">
        <v>213</v>
      </c>
      <c r="F22" s="149">
        <v>14</v>
      </c>
      <c r="G22" s="119" t="s">
        <v>248</v>
      </c>
      <c r="H22" s="149">
        <v>7</v>
      </c>
      <c r="I22" s="119" t="s">
        <v>278</v>
      </c>
      <c r="J22" s="149">
        <v>4</v>
      </c>
      <c r="K22" s="119" t="s">
        <v>260</v>
      </c>
      <c r="L22" s="149">
        <v>13</v>
      </c>
      <c r="M22" s="119" t="s">
        <v>245</v>
      </c>
      <c r="N22" s="149">
        <v>8</v>
      </c>
      <c r="O22" s="119" t="s">
        <v>198</v>
      </c>
      <c r="P22" s="149">
        <v>10</v>
      </c>
      <c r="Q22" s="119" t="s">
        <v>210</v>
      </c>
      <c r="R22" s="149">
        <v>15</v>
      </c>
      <c r="S22" s="119" t="s">
        <v>261</v>
      </c>
      <c r="T22" s="149">
        <v>9</v>
      </c>
      <c r="U22" s="119" t="s">
        <v>277</v>
      </c>
      <c r="V22" s="149">
        <v>3</v>
      </c>
      <c r="W22" s="119" t="s">
        <v>214</v>
      </c>
      <c r="X22" s="149">
        <v>6</v>
      </c>
      <c r="Y22" s="119" t="s">
        <v>262</v>
      </c>
      <c r="Z22" s="149">
        <v>11</v>
      </c>
      <c r="AA22" s="119" t="s">
        <v>218</v>
      </c>
      <c r="AB22" s="149">
        <v>5</v>
      </c>
      <c r="AC22" s="119" t="s">
        <v>249</v>
      </c>
      <c r="AD22" s="149">
        <v>16</v>
      </c>
      <c r="AE22" s="119"/>
      <c r="AF22" s="134"/>
      <c r="AG22" s="119"/>
      <c r="AH22" s="134"/>
      <c r="AI22" s="6">
        <f t="shared" si="0"/>
        <v>133</v>
      </c>
      <c r="AJ22" s="6">
        <f t="shared" si="2"/>
        <v>94</v>
      </c>
    </row>
    <row r="23" spans="1:36" x14ac:dyDescent="0.3">
      <c r="A23">
        <f t="shared" si="1"/>
        <v>1</v>
      </c>
      <c r="B23" s="89" t="s">
        <v>347</v>
      </c>
      <c r="C23" s="124" t="s">
        <v>276</v>
      </c>
      <c r="D23" s="125">
        <v>10</v>
      </c>
      <c r="E23" s="124" t="s">
        <v>213</v>
      </c>
      <c r="F23" s="125">
        <v>15</v>
      </c>
      <c r="G23" s="124" t="s">
        <v>248</v>
      </c>
      <c r="H23" s="125">
        <v>13</v>
      </c>
      <c r="I23" s="124" t="s">
        <v>211</v>
      </c>
      <c r="J23" s="125">
        <v>4</v>
      </c>
      <c r="K23" s="124" t="s">
        <v>260</v>
      </c>
      <c r="L23" s="125">
        <v>12</v>
      </c>
      <c r="M23" s="124" t="s">
        <v>245</v>
      </c>
      <c r="N23" s="125">
        <v>9</v>
      </c>
      <c r="O23" s="124" t="s">
        <v>215</v>
      </c>
      <c r="P23" s="125">
        <v>3</v>
      </c>
      <c r="Q23" s="124" t="s">
        <v>210</v>
      </c>
      <c r="R23" s="125">
        <v>14</v>
      </c>
      <c r="S23" s="124" t="s">
        <v>275</v>
      </c>
      <c r="T23" s="125">
        <v>7</v>
      </c>
      <c r="U23" s="124" t="s">
        <v>263</v>
      </c>
      <c r="V23" s="125">
        <v>5</v>
      </c>
      <c r="W23" s="124" t="s">
        <v>246</v>
      </c>
      <c r="X23" s="125">
        <v>6</v>
      </c>
      <c r="Y23" s="124" t="s">
        <v>262</v>
      </c>
      <c r="Z23" s="125">
        <v>11</v>
      </c>
      <c r="AA23" s="124" t="s">
        <v>218</v>
      </c>
      <c r="AB23" s="125">
        <v>8</v>
      </c>
      <c r="AC23" s="124" t="s">
        <v>249</v>
      </c>
      <c r="AD23" s="125">
        <v>16</v>
      </c>
      <c r="AE23" s="124"/>
      <c r="AF23" s="125"/>
      <c r="AG23" s="124"/>
      <c r="AH23" s="125"/>
      <c r="AI23" s="9">
        <f t="shared" si="0"/>
        <v>133</v>
      </c>
      <c r="AJ23" s="9">
        <f t="shared" si="2"/>
        <v>118</v>
      </c>
    </row>
    <row r="24" spans="1:36" x14ac:dyDescent="0.3">
      <c r="A24">
        <f t="shared" si="1"/>
        <v>6</v>
      </c>
      <c r="B24" s="104" t="s">
        <v>345</v>
      </c>
      <c r="C24" s="119" t="s">
        <v>276</v>
      </c>
      <c r="D24" s="149">
        <v>9</v>
      </c>
      <c r="E24" s="119" t="s">
        <v>213</v>
      </c>
      <c r="F24" s="149">
        <v>16</v>
      </c>
      <c r="G24" s="119" t="s">
        <v>248</v>
      </c>
      <c r="H24" s="149">
        <v>12</v>
      </c>
      <c r="I24" s="119" t="s">
        <v>278</v>
      </c>
      <c r="J24" s="149">
        <v>3</v>
      </c>
      <c r="K24" s="119" t="s">
        <v>260</v>
      </c>
      <c r="L24" s="149">
        <v>13</v>
      </c>
      <c r="M24" s="119" t="s">
        <v>245</v>
      </c>
      <c r="N24" s="149">
        <v>10</v>
      </c>
      <c r="O24" s="119" t="s">
        <v>215</v>
      </c>
      <c r="P24" s="149">
        <v>4</v>
      </c>
      <c r="Q24" s="119" t="s">
        <v>210</v>
      </c>
      <c r="R24" s="149">
        <v>14</v>
      </c>
      <c r="S24" s="119" t="s">
        <v>261</v>
      </c>
      <c r="T24" s="149">
        <v>6</v>
      </c>
      <c r="U24" s="119" t="s">
        <v>263</v>
      </c>
      <c r="V24" s="149">
        <v>5</v>
      </c>
      <c r="W24" s="119" t="s">
        <v>214</v>
      </c>
      <c r="X24" s="149">
        <v>8</v>
      </c>
      <c r="Y24" s="119" t="s">
        <v>262</v>
      </c>
      <c r="Z24" s="149">
        <v>11</v>
      </c>
      <c r="AA24" s="119" t="s">
        <v>218</v>
      </c>
      <c r="AB24" s="149">
        <v>7</v>
      </c>
      <c r="AC24" s="119" t="s">
        <v>249</v>
      </c>
      <c r="AD24" s="149">
        <v>15</v>
      </c>
      <c r="AE24" s="119"/>
      <c r="AF24" s="134"/>
      <c r="AG24" s="119"/>
      <c r="AH24" s="134"/>
      <c r="AI24" s="6">
        <f t="shared" si="0"/>
        <v>133</v>
      </c>
      <c r="AJ24" s="6">
        <f t="shared" si="2"/>
        <v>108</v>
      </c>
    </row>
    <row r="25" spans="1:36" ht="14.95" thickBot="1" x14ac:dyDescent="0.35">
      <c r="A25">
        <f t="shared" si="1"/>
        <v>12</v>
      </c>
      <c r="B25" s="118" t="s">
        <v>346</v>
      </c>
      <c r="C25" s="66" t="s">
        <v>276</v>
      </c>
      <c r="D25" s="67">
        <v>9</v>
      </c>
      <c r="E25" s="66" t="s">
        <v>213</v>
      </c>
      <c r="F25" s="67">
        <v>15</v>
      </c>
      <c r="G25" s="66" t="s">
        <v>248</v>
      </c>
      <c r="H25" s="67">
        <v>11</v>
      </c>
      <c r="I25" s="66" t="s">
        <v>278</v>
      </c>
      <c r="J25" s="67">
        <v>7</v>
      </c>
      <c r="K25" s="66" t="s">
        <v>260</v>
      </c>
      <c r="L25" s="67">
        <v>13</v>
      </c>
      <c r="M25" s="66" t="s">
        <v>245</v>
      </c>
      <c r="N25" s="67">
        <v>10</v>
      </c>
      <c r="O25" s="66" t="s">
        <v>198</v>
      </c>
      <c r="P25" s="67">
        <v>3</v>
      </c>
      <c r="Q25" s="66" t="s">
        <v>210</v>
      </c>
      <c r="R25" s="67">
        <v>14</v>
      </c>
      <c r="S25" s="66" t="s">
        <v>261</v>
      </c>
      <c r="T25" s="67">
        <v>8</v>
      </c>
      <c r="U25" s="66" t="s">
        <v>277</v>
      </c>
      <c r="V25" s="67">
        <v>6</v>
      </c>
      <c r="W25" s="66" t="s">
        <v>246</v>
      </c>
      <c r="X25" s="67">
        <v>5</v>
      </c>
      <c r="Y25" s="66" t="s">
        <v>262</v>
      </c>
      <c r="Z25" s="67">
        <v>12</v>
      </c>
      <c r="AA25" s="66" t="s">
        <v>250</v>
      </c>
      <c r="AB25" s="67">
        <v>4</v>
      </c>
      <c r="AC25" s="66" t="s">
        <v>249</v>
      </c>
      <c r="AD25" s="67">
        <v>16</v>
      </c>
      <c r="AE25" s="66"/>
      <c r="AF25" s="67"/>
      <c r="AG25" s="66"/>
      <c r="AH25" s="67"/>
      <c r="AI25" s="60">
        <f t="shared" si="0"/>
        <v>133</v>
      </c>
      <c r="AJ25" s="60">
        <f t="shared" si="2"/>
        <v>100</v>
      </c>
    </row>
    <row r="26" spans="1:36" ht="14.95" thickBot="1" x14ac:dyDescent="0.35">
      <c r="B26" s="65" t="s">
        <v>15</v>
      </c>
      <c r="C26" s="222" t="s">
        <v>205</v>
      </c>
      <c r="D26" s="222"/>
      <c r="E26" s="222" t="s">
        <v>206</v>
      </c>
      <c r="F26" s="222"/>
      <c r="G26" s="222" t="s">
        <v>207</v>
      </c>
      <c r="H26" s="222"/>
      <c r="I26" s="222" t="s">
        <v>208</v>
      </c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 t="shared" ref="C32" si="3">C3</f>
        <v>KC@DEN</v>
      </c>
      <c r="D32" s="193"/>
      <c r="E32" s="193" t="str">
        <f t="shared" ref="E32" si="4">E3</f>
        <v>MIA@BUF</v>
      </c>
      <c r="F32" s="193"/>
      <c r="G32" s="193" t="str">
        <f t="shared" ref="G32" si="5">G3</f>
        <v>JAX@CIN</v>
      </c>
      <c r="H32" s="193"/>
      <c r="I32" s="193" t="str">
        <f t="shared" ref="I32" si="6">I3</f>
        <v>MIN@DET</v>
      </c>
      <c r="J32" s="193"/>
      <c r="K32" s="193" t="str">
        <f t="shared" ref="K32" si="7">K3</f>
        <v>OAK@GB</v>
      </c>
      <c r="L32" s="193"/>
      <c r="M32" s="193" t="str">
        <f t="shared" ref="M32" si="8">M3</f>
        <v>LAR@ATL</v>
      </c>
      <c r="N32" s="193"/>
      <c r="O32" s="193" t="str">
        <f t="shared" ref="O32" si="9">O3</f>
        <v>HOU@IND</v>
      </c>
      <c r="P32" s="193"/>
      <c r="Q32" s="193" t="str">
        <f t="shared" ref="Q32" si="10">Q3</f>
        <v>SF@WAS</v>
      </c>
      <c r="R32" s="193"/>
      <c r="S32" s="193" t="str">
        <f t="shared" ref="S32" si="11">S3</f>
        <v>ARI@NYG</v>
      </c>
      <c r="T32" s="193"/>
      <c r="U32" s="193" t="str">
        <f t="shared" ref="U32" si="12">U3</f>
        <v>LAC@TEN</v>
      </c>
      <c r="V32" s="193"/>
      <c r="W32" s="193" t="str">
        <f t="shared" ref="W32" si="13">W3</f>
        <v>NO@CHI</v>
      </c>
      <c r="X32" s="193"/>
      <c r="Y32" s="193" t="str">
        <f t="shared" ref="Y32" si="14">Y3</f>
        <v>BAL@SEA</v>
      </c>
      <c r="Z32" s="193"/>
      <c r="AA32" s="193" t="str">
        <f>AA3</f>
        <v>PHI@DAL</v>
      </c>
      <c r="AB32" s="193"/>
      <c r="AC32" s="193" t="str">
        <f>AC3</f>
        <v>NE@NYJ</v>
      </c>
      <c r="AD32" s="193"/>
      <c r="AE32" s="193">
        <f>AE3</f>
        <v>0</v>
      </c>
      <c r="AF32" s="193"/>
      <c r="AG32" s="193">
        <f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IF(C4="kc",D4,"-")</f>
        <v>10</v>
      </c>
      <c r="D33" s="195"/>
      <c r="E33" s="190">
        <f>IF(E4="buf",F4,"-")</f>
        <v>16</v>
      </c>
      <c r="F33" s="192"/>
      <c r="G33" s="190">
        <f>IF(G4="jax",H4,"-")</f>
        <v>9</v>
      </c>
      <c r="H33" s="192"/>
      <c r="I33" s="190">
        <f>IF(I4="min",J4,"-")</f>
        <v>6</v>
      </c>
      <c r="J33" s="192"/>
      <c r="K33" s="190">
        <f>IF(K4="gb",L4,"-")</f>
        <v>12</v>
      </c>
      <c r="L33" s="192"/>
      <c r="M33" s="190">
        <f>IF(M4="lar",N4,"-")</f>
        <v>11</v>
      </c>
      <c r="N33" s="192"/>
      <c r="O33" s="190">
        <f>IF(O4="ind",P4,"-")</f>
        <v>5</v>
      </c>
      <c r="P33" s="192"/>
      <c r="Q33" s="190">
        <f>IF(Q4="sf",R4,"-")</f>
        <v>15</v>
      </c>
      <c r="R33" s="192"/>
      <c r="S33" s="190">
        <f>IF(S4="ari",T4,"-")</f>
        <v>3</v>
      </c>
      <c r="T33" s="192"/>
      <c r="U33" s="190" t="str">
        <f>IF(U4="ten",V4,"-")</f>
        <v>-</v>
      </c>
      <c r="V33" s="192"/>
      <c r="W33" s="190" t="str">
        <f>IF(W4="no",X4,"-")</f>
        <v>-</v>
      </c>
      <c r="X33" s="192"/>
      <c r="Y33" s="190" t="str">
        <f>IF(Y4="bal",Z4,"-")</f>
        <v>-</v>
      </c>
      <c r="Z33" s="192"/>
      <c r="AA33" s="190" t="str">
        <f>IF(AA4="dal",AB4,"-")</f>
        <v>-</v>
      </c>
      <c r="AB33" s="192"/>
      <c r="AC33" s="190">
        <f>IF(AC4="NE",AD4,"-")</f>
        <v>13</v>
      </c>
      <c r="AD33" s="192"/>
      <c r="AE33" s="195">
        <f t="shared" ref="AE33:AE48" si="15">IF(AE4="",AF4,"-")</f>
        <v>0</v>
      </c>
      <c r="AF33" s="195"/>
      <c r="AG33" s="195">
        <f t="shared" ref="AG33:AG48" si="16">IF(AG4="",AH4,"-")</f>
        <v>0</v>
      </c>
      <c r="AH33" s="216"/>
      <c r="AJ33" s="21">
        <f t="shared" ref="AJ33:AJ54" si="17">COUNTIF(C33:AH33,"&gt;=1")</f>
        <v>10</v>
      </c>
    </row>
    <row r="34" spans="2:36" x14ac:dyDescent="0.3">
      <c r="B34" s="12" t="str">
        <f t="shared" ref="B34:B54" si="18">B5</f>
        <v>Ben</v>
      </c>
      <c r="C34" s="186">
        <f t="shared" ref="C34:C54" si="19">IF(C5="kc",D5,"-")</f>
        <v>8</v>
      </c>
      <c r="D34" s="187"/>
      <c r="E34" s="186">
        <f t="shared" ref="E34:E54" si="20">IF(E5="buf",F5,"-")</f>
        <v>15</v>
      </c>
      <c r="F34" s="187"/>
      <c r="G34" s="186">
        <f t="shared" ref="G34:G54" si="21">IF(G5="jax",H5,"-")</f>
        <v>3</v>
      </c>
      <c r="H34" s="187"/>
      <c r="I34" s="186" t="str">
        <f t="shared" ref="I34:I54" si="22">IF(I5="min",J5,"-")</f>
        <v>-</v>
      </c>
      <c r="J34" s="187"/>
      <c r="K34" s="186">
        <f t="shared" ref="K34:K54" si="23">IF(K5="gb",L5,"-")</f>
        <v>16</v>
      </c>
      <c r="L34" s="187"/>
      <c r="M34" s="186">
        <f t="shared" ref="M34:M54" si="24">IF(M5="lar",N5,"-")</f>
        <v>12</v>
      </c>
      <c r="N34" s="187"/>
      <c r="O34" s="186" t="str">
        <f t="shared" ref="O34:O54" si="25">IF(O5="ind",P5,"-")</f>
        <v>-</v>
      </c>
      <c r="P34" s="187"/>
      <c r="Q34" s="186">
        <f t="shared" ref="Q34:Q54" si="26">IF(Q5="sf",R5,"-")</f>
        <v>11</v>
      </c>
      <c r="R34" s="187"/>
      <c r="S34" s="186" t="str">
        <f t="shared" ref="S34:S54" si="27">IF(S5="ari",T5,"-")</f>
        <v>-</v>
      </c>
      <c r="T34" s="187"/>
      <c r="U34" s="186">
        <f t="shared" ref="U34:U54" si="28">IF(U5="ten",V5,"-")</f>
        <v>13</v>
      </c>
      <c r="V34" s="187"/>
      <c r="W34" s="186" t="str">
        <f t="shared" ref="W34:W54" si="29">IF(W5="no",X5,"-")</f>
        <v>-</v>
      </c>
      <c r="X34" s="187"/>
      <c r="Y34" s="186">
        <f t="shared" ref="Y34:Y54" si="30">IF(Y5="bal",Z5,"-")</f>
        <v>4</v>
      </c>
      <c r="Z34" s="187"/>
      <c r="AA34" s="186" t="str">
        <f t="shared" ref="AA34:AA54" si="31">IF(AA5="dal",AB5,"-")</f>
        <v>-</v>
      </c>
      <c r="AB34" s="187"/>
      <c r="AC34" s="186">
        <f t="shared" ref="AC34:AC54" si="32">IF(AC5="NE",AD5,"-")</f>
        <v>14</v>
      </c>
      <c r="AD34" s="187"/>
      <c r="AE34" s="214">
        <f t="shared" si="15"/>
        <v>0</v>
      </c>
      <c r="AF34" s="214"/>
      <c r="AG34" s="214">
        <f t="shared" si="16"/>
        <v>0</v>
      </c>
      <c r="AH34" s="215"/>
      <c r="AJ34" s="21">
        <f t="shared" si="17"/>
        <v>9</v>
      </c>
    </row>
    <row r="35" spans="2:36" x14ac:dyDescent="0.3">
      <c r="B35" s="11" t="str">
        <f t="shared" si="18"/>
        <v>Trevor</v>
      </c>
      <c r="C35" s="183">
        <f t="shared" si="19"/>
        <v>9</v>
      </c>
      <c r="D35" s="184"/>
      <c r="E35" s="183">
        <f t="shared" si="20"/>
        <v>16</v>
      </c>
      <c r="F35" s="184"/>
      <c r="G35" s="183">
        <f t="shared" si="21"/>
        <v>8</v>
      </c>
      <c r="H35" s="184"/>
      <c r="I35" s="183">
        <f t="shared" si="22"/>
        <v>10</v>
      </c>
      <c r="J35" s="184"/>
      <c r="K35" s="183">
        <f t="shared" si="23"/>
        <v>12</v>
      </c>
      <c r="L35" s="184"/>
      <c r="M35" s="183">
        <f t="shared" si="24"/>
        <v>13</v>
      </c>
      <c r="N35" s="184"/>
      <c r="O35" s="183">
        <f t="shared" si="25"/>
        <v>7</v>
      </c>
      <c r="P35" s="184"/>
      <c r="Q35" s="183">
        <f t="shared" si="26"/>
        <v>14</v>
      </c>
      <c r="R35" s="184"/>
      <c r="S35" s="183" t="str">
        <f t="shared" si="27"/>
        <v>-</v>
      </c>
      <c r="T35" s="184"/>
      <c r="U35" s="183">
        <f t="shared" si="28"/>
        <v>3</v>
      </c>
      <c r="V35" s="184"/>
      <c r="W35" s="183" t="str">
        <f t="shared" si="29"/>
        <v>-</v>
      </c>
      <c r="X35" s="184"/>
      <c r="Y35" s="183" t="str">
        <f t="shared" si="30"/>
        <v>-</v>
      </c>
      <c r="Z35" s="184"/>
      <c r="AA35" s="183" t="str">
        <f t="shared" si="31"/>
        <v>-</v>
      </c>
      <c r="AB35" s="184"/>
      <c r="AC35" s="183">
        <f t="shared" si="32"/>
        <v>15</v>
      </c>
      <c r="AD35" s="184"/>
      <c r="AE35" s="212">
        <f t="shared" si="15"/>
        <v>0</v>
      </c>
      <c r="AF35" s="212"/>
      <c r="AG35" s="212">
        <f t="shared" si="16"/>
        <v>0</v>
      </c>
      <c r="AH35" s="213"/>
      <c r="AJ35" s="21">
        <f t="shared" si="17"/>
        <v>10</v>
      </c>
    </row>
    <row r="36" spans="2:36" x14ac:dyDescent="0.3">
      <c r="B36" s="12" t="str">
        <f t="shared" si="18"/>
        <v>Alex</v>
      </c>
      <c r="C36" s="186">
        <f t="shared" si="19"/>
        <v>5</v>
      </c>
      <c r="D36" s="187"/>
      <c r="E36" s="186">
        <f t="shared" si="20"/>
        <v>16</v>
      </c>
      <c r="F36" s="187"/>
      <c r="G36" s="186">
        <f t="shared" si="21"/>
        <v>12</v>
      </c>
      <c r="H36" s="187"/>
      <c r="I36" s="186" t="str">
        <f t="shared" si="22"/>
        <v>-</v>
      </c>
      <c r="J36" s="187"/>
      <c r="K36" s="186">
        <f t="shared" si="23"/>
        <v>13</v>
      </c>
      <c r="L36" s="187"/>
      <c r="M36" s="186">
        <f t="shared" si="24"/>
        <v>11</v>
      </c>
      <c r="N36" s="187"/>
      <c r="O36" s="186" t="str">
        <f t="shared" si="25"/>
        <v>-</v>
      </c>
      <c r="P36" s="187"/>
      <c r="Q36" s="186">
        <f t="shared" si="26"/>
        <v>14</v>
      </c>
      <c r="R36" s="187"/>
      <c r="S36" s="186" t="str">
        <f t="shared" si="27"/>
        <v>-</v>
      </c>
      <c r="T36" s="187"/>
      <c r="U36" s="186">
        <f t="shared" si="28"/>
        <v>9</v>
      </c>
      <c r="V36" s="187"/>
      <c r="W36" s="186">
        <f t="shared" si="29"/>
        <v>3</v>
      </c>
      <c r="X36" s="187"/>
      <c r="Y36" s="186" t="str">
        <f t="shared" si="30"/>
        <v>-</v>
      </c>
      <c r="Z36" s="187"/>
      <c r="AA36" s="186">
        <f t="shared" si="31"/>
        <v>7</v>
      </c>
      <c r="AB36" s="187"/>
      <c r="AC36" s="186">
        <f t="shared" si="32"/>
        <v>15</v>
      </c>
      <c r="AD36" s="187"/>
      <c r="AE36" s="214">
        <f t="shared" si="15"/>
        <v>0</v>
      </c>
      <c r="AF36" s="214"/>
      <c r="AG36" s="214">
        <f t="shared" si="16"/>
        <v>0</v>
      </c>
      <c r="AH36" s="215"/>
      <c r="AJ36" s="21">
        <f t="shared" si="17"/>
        <v>10</v>
      </c>
    </row>
    <row r="37" spans="2:36" x14ac:dyDescent="0.3">
      <c r="B37" s="11" t="str">
        <f t="shared" si="18"/>
        <v>Katelyn</v>
      </c>
      <c r="C37" s="183">
        <f t="shared" si="19"/>
        <v>11</v>
      </c>
      <c r="D37" s="184"/>
      <c r="E37" s="183">
        <f t="shared" si="20"/>
        <v>16</v>
      </c>
      <c r="F37" s="184"/>
      <c r="G37" s="183">
        <f t="shared" si="21"/>
        <v>12</v>
      </c>
      <c r="H37" s="184"/>
      <c r="I37" s="183">
        <f t="shared" si="22"/>
        <v>3</v>
      </c>
      <c r="J37" s="184"/>
      <c r="K37" s="183">
        <f t="shared" si="23"/>
        <v>13</v>
      </c>
      <c r="L37" s="184"/>
      <c r="M37" s="183">
        <f t="shared" si="24"/>
        <v>10</v>
      </c>
      <c r="N37" s="184"/>
      <c r="O37" s="183" t="str">
        <f t="shared" si="25"/>
        <v>-</v>
      </c>
      <c r="P37" s="184"/>
      <c r="Q37" s="183">
        <f t="shared" si="26"/>
        <v>15</v>
      </c>
      <c r="R37" s="184"/>
      <c r="S37" s="183" t="str">
        <f t="shared" si="27"/>
        <v>-</v>
      </c>
      <c r="T37" s="184"/>
      <c r="U37" s="183" t="str">
        <f t="shared" si="28"/>
        <v>-</v>
      </c>
      <c r="V37" s="184"/>
      <c r="W37" s="183" t="str">
        <f t="shared" si="29"/>
        <v>-</v>
      </c>
      <c r="X37" s="184"/>
      <c r="Y37" s="183" t="str">
        <f t="shared" si="30"/>
        <v>-</v>
      </c>
      <c r="Z37" s="184"/>
      <c r="AA37" s="183">
        <f t="shared" si="31"/>
        <v>9</v>
      </c>
      <c r="AB37" s="184"/>
      <c r="AC37" s="183">
        <f t="shared" si="32"/>
        <v>14</v>
      </c>
      <c r="AD37" s="184"/>
      <c r="AE37" s="212">
        <f t="shared" si="15"/>
        <v>0</v>
      </c>
      <c r="AF37" s="212"/>
      <c r="AG37" s="212">
        <f t="shared" si="16"/>
        <v>0</v>
      </c>
      <c r="AH37" s="213"/>
      <c r="AJ37" s="21">
        <f t="shared" si="17"/>
        <v>9</v>
      </c>
    </row>
    <row r="38" spans="2:36" x14ac:dyDescent="0.3">
      <c r="B38" s="12" t="str">
        <f t="shared" si="18"/>
        <v>Shelby</v>
      </c>
      <c r="C38" s="186">
        <f t="shared" si="19"/>
        <v>11</v>
      </c>
      <c r="D38" s="187"/>
      <c r="E38" s="186">
        <f t="shared" si="20"/>
        <v>16</v>
      </c>
      <c r="F38" s="187"/>
      <c r="G38" s="186">
        <f t="shared" si="21"/>
        <v>10</v>
      </c>
      <c r="H38" s="187"/>
      <c r="I38" s="186">
        <f t="shared" si="22"/>
        <v>5</v>
      </c>
      <c r="J38" s="187"/>
      <c r="K38" s="186" t="str">
        <f t="shared" si="23"/>
        <v>-</v>
      </c>
      <c r="L38" s="187"/>
      <c r="M38" s="186">
        <f t="shared" si="24"/>
        <v>4</v>
      </c>
      <c r="N38" s="187"/>
      <c r="O38" s="186">
        <f t="shared" si="25"/>
        <v>3</v>
      </c>
      <c r="P38" s="187"/>
      <c r="Q38" s="186">
        <f t="shared" si="26"/>
        <v>13</v>
      </c>
      <c r="R38" s="187"/>
      <c r="S38" s="186" t="str">
        <f t="shared" si="27"/>
        <v>-</v>
      </c>
      <c r="T38" s="187"/>
      <c r="U38" s="186" t="str">
        <f t="shared" si="28"/>
        <v>-</v>
      </c>
      <c r="V38" s="187"/>
      <c r="W38" s="186" t="str">
        <f t="shared" si="29"/>
        <v>-</v>
      </c>
      <c r="X38" s="187"/>
      <c r="Y38" s="186" t="str">
        <f t="shared" si="30"/>
        <v>-</v>
      </c>
      <c r="Z38" s="187"/>
      <c r="AA38" s="186">
        <f t="shared" si="31"/>
        <v>8</v>
      </c>
      <c r="AB38" s="187"/>
      <c r="AC38" s="186">
        <f t="shared" si="32"/>
        <v>15</v>
      </c>
      <c r="AD38" s="187"/>
      <c r="AE38" s="214">
        <f t="shared" si="15"/>
        <v>0</v>
      </c>
      <c r="AF38" s="214"/>
      <c r="AG38" s="214">
        <f t="shared" si="16"/>
        <v>0</v>
      </c>
      <c r="AH38" s="215"/>
      <c r="AJ38" s="21">
        <f t="shared" si="17"/>
        <v>9</v>
      </c>
    </row>
    <row r="39" spans="2:36" x14ac:dyDescent="0.3">
      <c r="B39" s="11" t="str">
        <f t="shared" si="18"/>
        <v>Chris</v>
      </c>
      <c r="C39" s="183">
        <f t="shared" si="19"/>
        <v>13</v>
      </c>
      <c r="D39" s="184"/>
      <c r="E39" s="183">
        <f t="shared" si="20"/>
        <v>16</v>
      </c>
      <c r="F39" s="184"/>
      <c r="G39" s="183">
        <f t="shared" si="21"/>
        <v>8</v>
      </c>
      <c r="H39" s="184"/>
      <c r="I39" s="183">
        <f t="shared" si="22"/>
        <v>7</v>
      </c>
      <c r="J39" s="184"/>
      <c r="K39" s="183">
        <f t="shared" si="23"/>
        <v>12</v>
      </c>
      <c r="L39" s="184"/>
      <c r="M39" s="183">
        <f t="shared" si="24"/>
        <v>4</v>
      </c>
      <c r="N39" s="184"/>
      <c r="O39" s="183" t="str">
        <f t="shared" si="25"/>
        <v>-</v>
      </c>
      <c r="P39" s="184"/>
      <c r="Q39" s="183">
        <f t="shared" si="26"/>
        <v>15</v>
      </c>
      <c r="R39" s="184"/>
      <c r="S39" s="183">
        <f t="shared" si="27"/>
        <v>5</v>
      </c>
      <c r="T39" s="184"/>
      <c r="U39" s="183" t="str">
        <f t="shared" si="28"/>
        <v>-</v>
      </c>
      <c r="V39" s="184"/>
      <c r="W39" s="183">
        <f t="shared" si="29"/>
        <v>9</v>
      </c>
      <c r="X39" s="184"/>
      <c r="Y39" s="183" t="str">
        <f t="shared" si="30"/>
        <v>-</v>
      </c>
      <c r="Z39" s="184"/>
      <c r="AA39" s="183">
        <f t="shared" si="31"/>
        <v>11</v>
      </c>
      <c r="AB39" s="184"/>
      <c r="AC39" s="183" t="str">
        <f t="shared" si="32"/>
        <v>-</v>
      </c>
      <c r="AD39" s="184"/>
      <c r="AE39" s="212">
        <f t="shared" si="15"/>
        <v>0</v>
      </c>
      <c r="AF39" s="212"/>
      <c r="AG39" s="212">
        <f t="shared" si="16"/>
        <v>0</v>
      </c>
      <c r="AH39" s="213"/>
      <c r="AJ39" s="21">
        <f t="shared" si="17"/>
        <v>10</v>
      </c>
    </row>
    <row r="40" spans="2:36" x14ac:dyDescent="0.3">
      <c r="B40" s="12" t="str">
        <f t="shared" si="18"/>
        <v>Jeremy</v>
      </c>
      <c r="C40" s="186">
        <f t="shared" si="19"/>
        <v>8</v>
      </c>
      <c r="D40" s="187"/>
      <c r="E40" s="186">
        <f t="shared" si="20"/>
        <v>14</v>
      </c>
      <c r="F40" s="187"/>
      <c r="G40" s="186">
        <f t="shared" si="21"/>
        <v>10</v>
      </c>
      <c r="H40" s="187"/>
      <c r="I40" s="186" t="str">
        <f t="shared" si="22"/>
        <v>-</v>
      </c>
      <c r="J40" s="187"/>
      <c r="K40" s="186">
        <f t="shared" si="23"/>
        <v>13</v>
      </c>
      <c r="L40" s="187"/>
      <c r="M40" s="186">
        <f t="shared" si="24"/>
        <v>11</v>
      </c>
      <c r="N40" s="187"/>
      <c r="O40" s="186" t="str">
        <f t="shared" si="25"/>
        <v>-</v>
      </c>
      <c r="P40" s="187"/>
      <c r="Q40" s="186">
        <f t="shared" si="26"/>
        <v>15</v>
      </c>
      <c r="R40" s="187"/>
      <c r="S40" s="186" t="str">
        <f t="shared" si="27"/>
        <v>-</v>
      </c>
      <c r="T40" s="187"/>
      <c r="U40" s="186" t="str">
        <f t="shared" si="28"/>
        <v>-</v>
      </c>
      <c r="V40" s="187"/>
      <c r="W40" s="186">
        <f t="shared" si="29"/>
        <v>6</v>
      </c>
      <c r="X40" s="187"/>
      <c r="Y40" s="186" t="str">
        <f t="shared" si="30"/>
        <v>-</v>
      </c>
      <c r="Z40" s="187"/>
      <c r="AA40" s="186" t="str">
        <f t="shared" si="31"/>
        <v>-</v>
      </c>
      <c r="AB40" s="187"/>
      <c r="AC40" s="186">
        <f t="shared" si="32"/>
        <v>16</v>
      </c>
      <c r="AD40" s="187"/>
      <c r="AE40" s="214">
        <f t="shared" si="15"/>
        <v>0</v>
      </c>
      <c r="AF40" s="214"/>
      <c r="AG40" s="214">
        <f t="shared" si="16"/>
        <v>0</v>
      </c>
      <c r="AH40" s="215"/>
      <c r="AJ40" s="21">
        <f t="shared" si="17"/>
        <v>8</v>
      </c>
    </row>
    <row r="41" spans="2:36" x14ac:dyDescent="0.3">
      <c r="B41" s="11" t="str">
        <f t="shared" si="18"/>
        <v>Sam</v>
      </c>
      <c r="C41" s="183">
        <f t="shared" si="19"/>
        <v>13</v>
      </c>
      <c r="D41" s="184"/>
      <c r="E41" s="183">
        <f t="shared" si="20"/>
        <v>14</v>
      </c>
      <c r="F41" s="184"/>
      <c r="G41" s="183">
        <f t="shared" si="21"/>
        <v>10</v>
      </c>
      <c r="H41" s="184"/>
      <c r="I41" s="183" t="str">
        <f t="shared" si="22"/>
        <v>-</v>
      </c>
      <c r="J41" s="184"/>
      <c r="K41" s="183">
        <f t="shared" si="23"/>
        <v>12</v>
      </c>
      <c r="L41" s="184"/>
      <c r="M41" s="183" t="str">
        <f t="shared" si="24"/>
        <v>-</v>
      </c>
      <c r="N41" s="184"/>
      <c r="O41" s="183" t="str">
        <f t="shared" si="25"/>
        <v>-</v>
      </c>
      <c r="P41" s="184"/>
      <c r="Q41" s="183">
        <f t="shared" si="26"/>
        <v>15</v>
      </c>
      <c r="R41" s="184"/>
      <c r="S41" s="183" t="str">
        <f t="shared" si="27"/>
        <v>-</v>
      </c>
      <c r="T41" s="184"/>
      <c r="U41" s="183">
        <f t="shared" si="28"/>
        <v>5</v>
      </c>
      <c r="V41" s="184"/>
      <c r="W41" s="183" t="str">
        <f t="shared" si="29"/>
        <v>-</v>
      </c>
      <c r="X41" s="184"/>
      <c r="Y41" s="183">
        <f t="shared" si="30"/>
        <v>9</v>
      </c>
      <c r="Z41" s="184"/>
      <c r="AA41" s="183" t="str">
        <f t="shared" si="31"/>
        <v>-</v>
      </c>
      <c r="AB41" s="184"/>
      <c r="AC41" s="183">
        <f t="shared" si="32"/>
        <v>16</v>
      </c>
      <c r="AD41" s="184"/>
      <c r="AE41" s="212">
        <f t="shared" si="15"/>
        <v>0</v>
      </c>
      <c r="AF41" s="212"/>
      <c r="AG41" s="212">
        <f t="shared" si="16"/>
        <v>0</v>
      </c>
      <c r="AH41" s="213"/>
      <c r="AJ41" s="21">
        <f t="shared" si="17"/>
        <v>8</v>
      </c>
    </row>
    <row r="42" spans="2:36" x14ac:dyDescent="0.3">
      <c r="B42" s="12" t="str">
        <f t="shared" si="18"/>
        <v>Cody</v>
      </c>
      <c r="C42" s="186">
        <f t="shared" si="19"/>
        <v>12</v>
      </c>
      <c r="D42" s="187"/>
      <c r="E42" s="186">
        <f t="shared" si="20"/>
        <v>14</v>
      </c>
      <c r="F42" s="187"/>
      <c r="G42" s="186">
        <f t="shared" si="21"/>
        <v>6</v>
      </c>
      <c r="H42" s="187"/>
      <c r="I42" s="186">
        <f t="shared" si="22"/>
        <v>8</v>
      </c>
      <c r="J42" s="187"/>
      <c r="K42" s="186">
        <f t="shared" si="23"/>
        <v>13</v>
      </c>
      <c r="L42" s="187"/>
      <c r="M42" s="186">
        <f t="shared" si="24"/>
        <v>11</v>
      </c>
      <c r="N42" s="187"/>
      <c r="O42" s="186" t="str">
        <f t="shared" si="25"/>
        <v>-</v>
      </c>
      <c r="P42" s="187"/>
      <c r="Q42" s="186">
        <f t="shared" si="26"/>
        <v>16</v>
      </c>
      <c r="R42" s="187"/>
      <c r="S42" s="186" t="str">
        <f t="shared" si="27"/>
        <v>-</v>
      </c>
      <c r="T42" s="187"/>
      <c r="U42" s="186">
        <f t="shared" si="28"/>
        <v>5</v>
      </c>
      <c r="V42" s="187"/>
      <c r="W42" s="186" t="str">
        <f t="shared" si="29"/>
        <v>-</v>
      </c>
      <c r="X42" s="187"/>
      <c r="Y42" s="186" t="str">
        <f t="shared" si="30"/>
        <v>-</v>
      </c>
      <c r="Z42" s="187"/>
      <c r="AA42" s="186">
        <f t="shared" si="31"/>
        <v>3</v>
      </c>
      <c r="AB42" s="187"/>
      <c r="AC42" s="186">
        <f t="shared" si="32"/>
        <v>15</v>
      </c>
      <c r="AD42" s="187"/>
      <c r="AE42" s="214">
        <f t="shared" si="15"/>
        <v>0</v>
      </c>
      <c r="AF42" s="214"/>
      <c r="AG42" s="214">
        <f t="shared" si="16"/>
        <v>0</v>
      </c>
      <c r="AH42" s="215"/>
      <c r="AJ42" s="21">
        <f t="shared" si="17"/>
        <v>10</v>
      </c>
    </row>
    <row r="43" spans="2:36" x14ac:dyDescent="0.3">
      <c r="B43" s="11" t="str">
        <f t="shared" si="18"/>
        <v>Tom</v>
      </c>
      <c r="C43" s="183">
        <f t="shared" si="19"/>
        <v>12</v>
      </c>
      <c r="D43" s="184"/>
      <c r="E43" s="183">
        <f t="shared" si="20"/>
        <v>16</v>
      </c>
      <c r="F43" s="184"/>
      <c r="G43" s="183">
        <f t="shared" si="21"/>
        <v>9</v>
      </c>
      <c r="H43" s="184"/>
      <c r="I43" s="183" t="str">
        <f t="shared" si="22"/>
        <v>-</v>
      </c>
      <c r="J43" s="184"/>
      <c r="K43" s="183">
        <f t="shared" si="23"/>
        <v>15</v>
      </c>
      <c r="L43" s="184"/>
      <c r="M43" s="183" t="str">
        <f t="shared" si="24"/>
        <v>-</v>
      </c>
      <c r="N43" s="184"/>
      <c r="O43" s="183" t="str">
        <f t="shared" si="25"/>
        <v>-</v>
      </c>
      <c r="P43" s="184"/>
      <c r="Q43" s="183">
        <f t="shared" si="26"/>
        <v>13</v>
      </c>
      <c r="R43" s="184"/>
      <c r="S43" s="183" t="str">
        <f t="shared" si="27"/>
        <v>-</v>
      </c>
      <c r="T43" s="184"/>
      <c r="U43" s="183">
        <f t="shared" si="28"/>
        <v>4</v>
      </c>
      <c r="V43" s="184"/>
      <c r="W43" s="183" t="str">
        <f t="shared" si="29"/>
        <v>-</v>
      </c>
      <c r="X43" s="184"/>
      <c r="Y43" s="183" t="str">
        <f t="shared" si="30"/>
        <v>-</v>
      </c>
      <c r="Z43" s="184"/>
      <c r="AA43" s="183" t="str">
        <f t="shared" si="31"/>
        <v>-</v>
      </c>
      <c r="AB43" s="184"/>
      <c r="AC43" s="183">
        <f t="shared" si="32"/>
        <v>14</v>
      </c>
      <c r="AD43" s="184"/>
      <c r="AE43" s="212">
        <f t="shared" si="15"/>
        <v>0</v>
      </c>
      <c r="AF43" s="212"/>
      <c r="AG43" s="212">
        <f t="shared" si="16"/>
        <v>0</v>
      </c>
      <c r="AH43" s="213"/>
      <c r="AJ43" s="21">
        <f t="shared" si="17"/>
        <v>7</v>
      </c>
    </row>
    <row r="44" spans="2:36" x14ac:dyDescent="0.3">
      <c r="B44" s="12" t="str">
        <f t="shared" si="18"/>
        <v>Austin</v>
      </c>
      <c r="C44" s="186">
        <f t="shared" si="19"/>
        <v>9</v>
      </c>
      <c r="D44" s="187"/>
      <c r="E44" s="186">
        <f t="shared" si="20"/>
        <v>14</v>
      </c>
      <c r="F44" s="187"/>
      <c r="G44" s="186">
        <f t="shared" si="21"/>
        <v>8</v>
      </c>
      <c r="H44" s="187"/>
      <c r="I44" s="186" t="str">
        <f t="shared" si="22"/>
        <v>-</v>
      </c>
      <c r="J44" s="187"/>
      <c r="K44" s="186">
        <f t="shared" si="23"/>
        <v>15</v>
      </c>
      <c r="L44" s="187"/>
      <c r="M44" s="186">
        <f t="shared" si="24"/>
        <v>13</v>
      </c>
      <c r="N44" s="187"/>
      <c r="O44" s="186">
        <f t="shared" si="25"/>
        <v>4</v>
      </c>
      <c r="P44" s="187"/>
      <c r="Q44" s="186">
        <f t="shared" si="26"/>
        <v>16</v>
      </c>
      <c r="R44" s="187"/>
      <c r="S44" s="186" t="str">
        <f t="shared" si="27"/>
        <v>-</v>
      </c>
      <c r="T44" s="187"/>
      <c r="U44" s="186" t="str">
        <f t="shared" si="28"/>
        <v>-</v>
      </c>
      <c r="V44" s="187"/>
      <c r="W44" s="186" t="str">
        <f t="shared" si="29"/>
        <v>-</v>
      </c>
      <c r="X44" s="187"/>
      <c r="Y44" s="186" t="str">
        <f t="shared" si="30"/>
        <v>-</v>
      </c>
      <c r="Z44" s="187"/>
      <c r="AA44" s="186" t="str">
        <f t="shared" si="31"/>
        <v>-</v>
      </c>
      <c r="AB44" s="187"/>
      <c r="AC44" s="186">
        <f t="shared" si="32"/>
        <v>12</v>
      </c>
      <c r="AD44" s="187"/>
      <c r="AE44" s="214">
        <f t="shared" si="15"/>
        <v>0</v>
      </c>
      <c r="AF44" s="214"/>
      <c r="AG44" s="214">
        <f t="shared" si="16"/>
        <v>0</v>
      </c>
      <c r="AH44" s="215"/>
      <c r="AJ44" s="21">
        <f t="shared" si="17"/>
        <v>8</v>
      </c>
    </row>
    <row r="45" spans="2:36" x14ac:dyDescent="0.3">
      <c r="B45" s="11" t="str">
        <f t="shared" si="18"/>
        <v>Cecil</v>
      </c>
      <c r="C45" s="183">
        <f t="shared" si="19"/>
        <v>10</v>
      </c>
      <c r="D45" s="184"/>
      <c r="E45" s="183">
        <f t="shared" si="20"/>
        <v>16</v>
      </c>
      <c r="F45" s="184"/>
      <c r="G45" s="183">
        <f t="shared" si="21"/>
        <v>7</v>
      </c>
      <c r="H45" s="184"/>
      <c r="I45" s="183">
        <f t="shared" si="22"/>
        <v>8</v>
      </c>
      <c r="J45" s="184"/>
      <c r="K45" s="183">
        <f t="shared" si="23"/>
        <v>12</v>
      </c>
      <c r="L45" s="184"/>
      <c r="M45" s="183">
        <f t="shared" si="24"/>
        <v>13</v>
      </c>
      <c r="N45" s="184"/>
      <c r="O45" s="183">
        <f t="shared" si="25"/>
        <v>3</v>
      </c>
      <c r="P45" s="184"/>
      <c r="Q45" s="183">
        <f t="shared" si="26"/>
        <v>15</v>
      </c>
      <c r="R45" s="184"/>
      <c r="S45" s="183" t="str">
        <f t="shared" si="27"/>
        <v>-</v>
      </c>
      <c r="T45" s="184"/>
      <c r="U45" s="183">
        <f t="shared" si="28"/>
        <v>4</v>
      </c>
      <c r="V45" s="184"/>
      <c r="W45" s="183">
        <f t="shared" si="29"/>
        <v>9</v>
      </c>
      <c r="X45" s="184"/>
      <c r="Y45" s="183" t="str">
        <f t="shared" si="30"/>
        <v>-</v>
      </c>
      <c r="Z45" s="184"/>
      <c r="AA45" s="183" t="str">
        <f t="shared" si="31"/>
        <v>-</v>
      </c>
      <c r="AB45" s="184"/>
      <c r="AC45" s="183">
        <f t="shared" si="32"/>
        <v>14</v>
      </c>
      <c r="AD45" s="184"/>
      <c r="AE45" s="212">
        <f t="shared" si="15"/>
        <v>0</v>
      </c>
      <c r="AF45" s="212"/>
      <c r="AG45" s="212">
        <f t="shared" si="16"/>
        <v>0</v>
      </c>
      <c r="AH45" s="213"/>
      <c r="AJ45" s="21">
        <f t="shared" si="17"/>
        <v>11</v>
      </c>
    </row>
    <row r="46" spans="2:36" x14ac:dyDescent="0.3">
      <c r="B46" s="12" t="str">
        <f t="shared" si="18"/>
        <v>Thadd</v>
      </c>
      <c r="C46" s="186" t="str">
        <f t="shared" si="19"/>
        <v>-</v>
      </c>
      <c r="D46" s="187"/>
      <c r="E46" s="186" t="str">
        <f t="shared" si="20"/>
        <v>-</v>
      </c>
      <c r="F46" s="187"/>
      <c r="G46" s="186" t="str">
        <f t="shared" si="21"/>
        <v>-</v>
      </c>
      <c r="H46" s="187"/>
      <c r="I46" s="186" t="str">
        <f t="shared" si="22"/>
        <v>-</v>
      </c>
      <c r="J46" s="187"/>
      <c r="K46" s="186" t="str">
        <f t="shared" si="23"/>
        <v>-</v>
      </c>
      <c r="L46" s="187"/>
      <c r="M46" s="186" t="str">
        <f t="shared" si="24"/>
        <v>-</v>
      </c>
      <c r="N46" s="187"/>
      <c r="O46" s="186" t="str">
        <f t="shared" si="25"/>
        <v>-</v>
      </c>
      <c r="P46" s="187"/>
      <c r="Q46" s="186" t="str">
        <f t="shared" si="26"/>
        <v>-</v>
      </c>
      <c r="R46" s="187"/>
      <c r="S46" s="186" t="str">
        <f t="shared" si="27"/>
        <v>-</v>
      </c>
      <c r="T46" s="187"/>
      <c r="U46" s="186" t="str">
        <f t="shared" si="28"/>
        <v>-</v>
      </c>
      <c r="V46" s="187"/>
      <c r="W46" s="186" t="str">
        <f t="shared" si="29"/>
        <v>-</v>
      </c>
      <c r="X46" s="187"/>
      <c r="Y46" s="186" t="str">
        <f t="shared" si="30"/>
        <v>-</v>
      </c>
      <c r="Z46" s="187"/>
      <c r="AA46" s="186" t="str">
        <f t="shared" si="31"/>
        <v>-</v>
      </c>
      <c r="AB46" s="187"/>
      <c r="AC46" s="186" t="str">
        <f t="shared" si="32"/>
        <v>-</v>
      </c>
      <c r="AD46" s="187"/>
      <c r="AE46" s="214">
        <f t="shared" si="15"/>
        <v>0</v>
      </c>
      <c r="AF46" s="214"/>
      <c r="AG46" s="214">
        <f t="shared" si="16"/>
        <v>0</v>
      </c>
      <c r="AH46" s="215"/>
      <c r="AJ46" s="21">
        <f t="shared" si="17"/>
        <v>0</v>
      </c>
    </row>
    <row r="47" spans="2:36" x14ac:dyDescent="0.3">
      <c r="B47" s="11" t="str">
        <f t="shared" si="18"/>
        <v>Walker</v>
      </c>
      <c r="C47" s="183">
        <f t="shared" si="19"/>
        <v>12</v>
      </c>
      <c r="D47" s="184"/>
      <c r="E47" s="183">
        <f t="shared" si="20"/>
        <v>16</v>
      </c>
      <c r="F47" s="184"/>
      <c r="G47" s="183">
        <f t="shared" si="21"/>
        <v>11</v>
      </c>
      <c r="H47" s="184"/>
      <c r="I47" s="183">
        <f t="shared" si="22"/>
        <v>9</v>
      </c>
      <c r="J47" s="184"/>
      <c r="K47" s="183">
        <f t="shared" si="23"/>
        <v>13</v>
      </c>
      <c r="L47" s="184"/>
      <c r="M47" s="183">
        <f t="shared" si="24"/>
        <v>6</v>
      </c>
      <c r="N47" s="184"/>
      <c r="O47" s="183">
        <f t="shared" si="25"/>
        <v>5</v>
      </c>
      <c r="P47" s="184"/>
      <c r="Q47" s="183">
        <f t="shared" si="26"/>
        <v>14</v>
      </c>
      <c r="R47" s="184"/>
      <c r="S47" s="183">
        <f t="shared" si="27"/>
        <v>4</v>
      </c>
      <c r="T47" s="184"/>
      <c r="U47" s="183" t="str">
        <f t="shared" si="28"/>
        <v>-</v>
      </c>
      <c r="V47" s="184"/>
      <c r="W47" s="183" t="str">
        <f t="shared" si="29"/>
        <v>-</v>
      </c>
      <c r="X47" s="184"/>
      <c r="Y47" s="183" t="str">
        <f t="shared" si="30"/>
        <v>-</v>
      </c>
      <c r="Z47" s="184"/>
      <c r="AA47" s="183">
        <f t="shared" si="31"/>
        <v>8</v>
      </c>
      <c r="AB47" s="184"/>
      <c r="AC47" s="183">
        <f t="shared" si="32"/>
        <v>15</v>
      </c>
      <c r="AD47" s="184"/>
      <c r="AE47" s="183">
        <f t="shared" si="15"/>
        <v>0</v>
      </c>
      <c r="AF47" s="184"/>
      <c r="AG47" s="183">
        <f t="shared" si="16"/>
        <v>0</v>
      </c>
      <c r="AH47" s="185"/>
      <c r="AJ47" s="21">
        <f t="shared" si="17"/>
        <v>11</v>
      </c>
    </row>
    <row r="48" spans="2:36" x14ac:dyDescent="0.3">
      <c r="B48" s="37" t="str">
        <f t="shared" si="18"/>
        <v>A. Little</v>
      </c>
      <c r="C48" s="186">
        <f t="shared" si="19"/>
        <v>13</v>
      </c>
      <c r="D48" s="187"/>
      <c r="E48" s="186">
        <f t="shared" si="20"/>
        <v>16</v>
      </c>
      <c r="F48" s="187"/>
      <c r="G48" s="186">
        <f t="shared" si="21"/>
        <v>10</v>
      </c>
      <c r="H48" s="187"/>
      <c r="I48" s="186">
        <f t="shared" si="22"/>
        <v>5</v>
      </c>
      <c r="J48" s="187"/>
      <c r="K48" s="186">
        <f t="shared" si="23"/>
        <v>11</v>
      </c>
      <c r="L48" s="187"/>
      <c r="M48" s="186">
        <f t="shared" si="24"/>
        <v>12</v>
      </c>
      <c r="N48" s="187"/>
      <c r="O48" s="186" t="str">
        <f t="shared" si="25"/>
        <v>-</v>
      </c>
      <c r="P48" s="187"/>
      <c r="Q48" s="186">
        <f t="shared" si="26"/>
        <v>14</v>
      </c>
      <c r="R48" s="187"/>
      <c r="S48" s="186">
        <f t="shared" si="27"/>
        <v>3</v>
      </c>
      <c r="T48" s="187"/>
      <c r="U48" s="186" t="str">
        <f t="shared" si="28"/>
        <v>-</v>
      </c>
      <c r="V48" s="187"/>
      <c r="W48" s="186">
        <f t="shared" si="29"/>
        <v>8</v>
      </c>
      <c r="X48" s="187"/>
      <c r="Y48" s="186" t="str">
        <f t="shared" si="30"/>
        <v>-</v>
      </c>
      <c r="Z48" s="187"/>
      <c r="AA48" s="186">
        <f t="shared" si="31"/>
        <v>4</v>
      </c>
      <c r="AB48" s="187"/>
      <c r="AC48" s="186">
        <f t="shared" si="32"/>
        <v>15</v>
      </c>
      <c r="AD48" s="187"/>
      <c r="AE48" s="186">
        <f t="shared" si="15"/>
        <v>0</v>
      </c>
      <c r="AF48" s="187"/>
      <c r="AG48" s="186">
        <f t="shared" si="16"/>
        <v>0</v>
      </c>
      <c r="AH48" s="188"/>
      <c r="AJ48" s="21">
        <f t="shared" si="17"/>
        <v>11</v>
      </c>
    </row>
    <row r="49" spans="2:36" x14ac:dyDescent="0.3">
      <c r="B49" s="11" t="str">
        <f t="shared" si="18"/>
        <v>Carly</v>
      </c>
      <c r="C49" s="183">
        <f t="shared" si="19"/>
        <v>12</v>
      </c>
      <c r="D49" s="184"/>
      <c r="E49" s="183">
        <f t="shared" si="20"/>
        <v>16</v>
      </c>
      <c r="F49" s="184"/>
      <c r="G49" s="183">
        <f t="shared" si="21"/>
        <v>11</v>
      </c>
      <c r="H49" s="184"/>
      <c r="I49" s="183">
        <f t="shared" si="22"/>
        <v>7</v>
      </c>
      <c r="J49" s="184"/>
      <c r="K49" s="183">
        <f t="shared" si="23"/>
        <v>10</v>
      </c>
      <c r="L49" s="184"/>
      <c r="M49" s="183">
        <f t="shared" si="24"/>
        <v>8</v>
      </c>
      <c r="N49" s="184"/>
      <c r="O49" s="183" t="str">
        <f t="shared" si="25"/>
        <v>-</v>
      </c>
      <c r="P49" s="184"/>
      <c r="Q49" s="183">
        <f t="shared" si="26"/>
        <v>14</v>
      </c>
      <c r="R49" s="184"/>
      <c r="S49" s="183">
        <f t="shared" si="27"/>
        <v>5</v>
      </c>
      <c r="T49" s="184"/>
      <c r="U49" s="183">
        <f t="shared" si="28"/>
        <v>4</v>
      </c>
      <c r="V49" s="184"/>
      <c r="W49" s="183" t="str">
        <f t="shared" si="29"/>
        <v>-</v>
      </c>
      <c r="X49" s="184"/>
      <c r="Y49" s="183" t="str">
        <f t="shared" si="30"/>
        <v>-</v>
      </c>
      <c r="Z49" s="184"/>
      <c r="AA49" s="183">
        <f t="shared" si="31"/>
        <v>6</v>
      </c>
      <c r="AB49" s="184"/>
      <c r="AC49" s="183">
        <f t="shared" si="32"/>
        <v>15</v>
      </c>
      <c r="AD49" s="184"/>
      <c r="AE49" s="56"/>
      <c r="AF49" s="57"/>
      <c r="AG49" s="56"/>
      <c r="AH49" s="58"/>
      <c r="AJ49" s="21">
        <f t="shared" si="17"/>
        <v>11</v>
      </c>
    </row>
    <row r="50" spans="2:36" x14ac:dyDescent="0.3">
      <c r="B50" s="12" t="str">
        <f t="shared" si="18"/>
        <v>Bobbo</v>
      </c>
      <c r="C50" s="186">
        <f t="shared" si="19"/>
        <v>3</v>
      </c>
      <c r="D50" s="187"/>
      <c r="E50" s="186">
        <f t="shared" si="20"/>
        <v>16</v>
      </c>
      <c r="F50" s="187"/>
      <c r="G50" s="186">
        <f t="shared" si="21"/>
        <v>14</v>
      </c>
      <c r="H50" s="187"/>
      <c r="I50" s="186" t="str">
        <f t="shared" si="22"/>
        <v>-</v>
      </c>
      <c r="J50" s="187"/>
      <c r="K50" s="186">
        <f t="shared" si="23"/>
        <v>13</v>
      </c>
      <c r="L50" s="187"/>
      <c r="M50" s="186">
        <f t="shared" si="24"/>
        <v>12</v>
      </c>
      <c r="N50" s="187"/>
      <c r="O50" s="186" t="str">
        <f t="shared" si="25"/>
        <v>-</v>
      </c>
      <c r="P50" s="187"/>
      <c r="Q50" s="186">
        <f t="shared" si="26"/>
        <v>15</v>
      </c>
      <c r="R50" s="187"/>
      <c r="S50" s="186" t="str">
        <f t="shared" si="27"/>
        <v>-</v>
      </c>
      <c r="T50" s="187"/>
      <c r="U50" s="186">
        <f t="shared" si="28"/>
        <v>8</v>
      </c>
      <c r="V50" s="187"/>
      <c r="W50" s="186">
        <f t="shared" si="29"/>
        <v>9</v>
      </c>
      <c r="X50" s="187"/>
      <c r="Y50" s="186" t="str">
        <f t="shared" si="30"/>
        <v>-</v>
      </c>
      <c r="Z50" s="187"/>
      <c r="AA50" s="186">
        <f t="shared" si="31"/>
        <v>11</v>
      </c>
      <c r="AB50" s="187"/>
      <c r="AC50" s="186">
        <f t="shared" si="32"/>
        <v>10</v>
      </c>
      <c r="AD50" s="187"/>
      <c r="AE50" s="56"/>
      <c r="AF50" s="57"/>
      <c r="AG50" s="56"/>
      <c r="AH50" s="58"/>
      <c r="AJ50" s="21">
        <f t="shared" si="17"/>
        <v>10</v>
      </c>
    </row>
    <row r="51" spans="2:36" x14ac:dyDescent="0.3">
      <c r="B51" s="11" t="str">
        <f t="shared" si="18"/>
        <v>Trent</v>
      </c>
      <c r="C51" s="183">
        <f t="shared" si="19"/>
        <v>12</v>
      </c>
      <c r="D51" s="184"/>
      <c r="E51" s="183">
        <f t="shared" si="20"/>
        <v>14</v>
      </c>
      <c r="F51" s="184"/>
      <c r="G51" s="183">
        <f t="shared" si="21"/>
        <v>7</v>
      </c>
      <c r="H51" s="184"/>
      <c r="I51" s="183">
        <f t="shared" si="22"/>
        <v>4</v>
      </c>
      <c r="J51" s="184"/>
      <c r="K51" s="183">
        <f t="shared" si="23"/>
        <v>13</v>
      </c>
      <c r="L51" s="184"/>
      <c r="M51" s="183">
        <f t="shared" si="24"/>
        <v>8</v>
      </c>
      <c r="N51" s="184"/>
      <c r="O51" s="183" t="str">
        <f t="shared" si="25"/>
        <v>-</v>
      </c>
      <c r="P51" s="184"/>
      <c r="Q51" s="183">
        <f t="shared" si="26"/>
        <v>15</v>
      </c>
      <c r="R51" s="184"/>
      <c r="S51" s="183" t="str">
        <f t="shared" si="27"/>
        <v>-</v>
      </c>
      <c r="T51" s="184"/>
      <c r="U51" s="183" t="str">
        <f t="shared" si="28"/>
        <v>-</v>
      </c>
      <c r="V51" s="184"/>
      <c r="W51" s="183" t="str">
        <f t="shared" si="29"/>
        <v>-</v>
      </c>
      <c r="X51" s="184"/>
      <c r="Y51" s="183" t="str">
        <f t="shared" si="30"/>
        <v>-</v>
      </c>
      <c r="Z51" s="184"/>
      <c r="AA51" s="183">
        <f t="shared" si="31"/>
        <v>5</v>
      </c>
      <c r="AB51" s="184"/>
      <c r="AC51" s="183">
        <f t="shared" si="32"/>
        <v>16</v>
      </c>
      <c r="AD51" s="184"/>
      <c r="AE51" s="56"/>
      <c r="AF51" s="57"/>
      <c r="AG51" s="56"/>
      <c r="AH51" s="58"/>
      <c r="AJ51" s="21">
        <f t="shared" si="17"/>
        <v>9</v>
      </c>
    </row>
    <row r="52" spans="2:36" x14ac:dyDescent="0.3">
      <c r="B52" s="12" t="str">
        <f t="shared" si="18"/>
        <v>Mitch</v>
      </c>
      <c r="C52" s="186">
        <f t="shared" si="19"/>
        <v>10</v>
      </c>
      <c r="D52" s="187"/>
      <c r="E52" s="186">
        <f t="shared" si="20"/>
        <v>15</v>
      </c>
      <c r="F52" s="187"/>
      <c r="G52" s="186">
        <f t="shared" si="21"/>
        <v>13</v>
      </c>
      <c r="H52" s="187"/>
      <c r="I52" s="186" t="str">
        <f t="shared" si="22"/>
        <v>-</v>
      </c>
      <c r="J52" s="187"/>
      <c r="K52" s="186">
        <f t="shared" si="23"/>
        <v>12</v>
      </c>
      <c r="L52" s="187"/>
      <c r="M52" s="186">
        <f t="shared" si="24"/>
        <v>9</v>
      </c>
      <c r="N52" s="187"/>
      <c r="O52" s="186">
        <f t="shared" si="25"/>
        <v>3</v>
      </c>
      <c r="P52" s="187"/>
      <c r="Q52" s="186">
        <f t="shared" si="26"/>
        <v>14</v>
      </c>
      <c r="R52" s="187"/>
      <c r="S52" s="186">
        <f t="shared" si="27"/>
        <v>7</v>
      </c>
      <c r="T52" s="187"/>
      <c r="U52" s="186">
        <f t="shared" si="28"/>
        <v>5</v>
      </c>
      <c r="V52" s="187"/>
      <c r="W52" s="186">
        <f t="shared" si="29"/>
        <v>6</v>
      </c>
      <c r="X52" s="187"/>
      <c r="Y52" s="186" t="str">
        <f t="shared" si="30"/>
        <v>-</v>
      </c>
      <c r="Z52" s="187"/>
      <c r="AA52" s="186">
        <f t="shared" si="31"/>
        <v>8</v>
      </c>
      <c r="AB52" s="187"/>
      <c r="AC52" s="186">
        <f t="shared" si="32"/>
        <v>16</v>
      </c>
      <c r="AD52" s="187"/>
      <c r="AE52" s="56"/>
      <c r="AF52" s="57"/>
      <c r="AG52" s="56"/>
      <c r="AH52" s="58"/>
      <c r="AJ52" s="21">
        <f t="shared" si="17"/>
        <v>12</v>
      </c>
    </row>
    <row r="53" spans="2:36" x14ac:dyDescent="0.3">
      <c r="B53" s="11" t="str">
        <f t="shared" si="18"/>
        <v>Randi</v>
      </c>
      <c r="C53" s="183">
        <f t="shared" si="19"/>
        <v>9</v>
      </c>
      <c r="D53" s="184"/>
      <c r="E53" s="183">
        <f t="shared" si="20"/>
        <v>16</v>
      </c>
      <c r="F53" s="184"/>
      <c r="G53" s="183">
        <f t="shared" si="21"/>
        <v>12</v>
      </c>
      <c r="H53" s="184"/>
      <c r="I53" s="183">
        <f t="shared" si="22"/>
        <v>3</v>
      </c>
      <c r="J53" s="184"/>
      <c r="K53" s="183">
        <f t="shared" si="23"/>
        <v>13</v>
      </c>
      <c r="L53" s="184"/>
      <c r="M53" s="183">
        <f t="shared" si="24"/>
        <v>10</v>
      </c>
      <c r="N53" s="184"/>
      <c r="O53" s="183">
        <f t="shared" si="25"/>
        <v>4</v>
      </c>
      <c r="P53" s="184"/>
      <c r="Q53" s="183">
        <f t="shared" si="26"/>
        <v>14</v>
      </c>
      <c r="R53" s="184"/>
      <c r="S53" s="183" t="str">
        <f t="shared" si="27"/>
        <v>-</v>
      </c>
      <c r="T53" s="184"/>
      <c r="U53" s="183">
        <f t="shared" si="28"/>
        <v>5</v>
      </c>
      <c r="V53" s="184"/>
      <c r="W53" s="183" t="str">
        <f t="shared" si="29"/>
        <v>-</v>
      </c>
      <c r="X53" s="184"/>
      <c r="Y53" s="183" t="str">
        <f t="shared" si="30"/>
        <v>-</v>
      </c>
      <c r="Z53" s="184"/>
      <c r="AA53" s="183">
        <f t="shared" si="31"/>
        <v>7</v>
      </c>
      <c r="AB53" s="184"/>
      <c r="AC53" s="183">
        <f t="shared" si="32"/>
        <v>15</v>
      </c>
      <c r="AD53" s="184"/>
      <c r="AE53" s="56"/>
      <c r="AF53" s="57"/>
      <c r="AG53" s="56"/>
      <c r="AH53" s="58"/>
      <c r="AJ53" s="21">
        <f t="shared" si="17"/>
        <v>11</v>
      </c>
    </row>
    <row r="54" spans="2:36" ht="14.95" thickBot="1" x14ac:dyDescent="0.35">
      <c r="B54" s="12" t="str">
        <f t="shared" si="18"/>
        <v>Brett</v>
      </c>
      <c r="C54" s="186">
        <f t="shared" si="19"/>
        <v>9</v>
      </c>
      <c r="D54" s="187"/>
      <c r="E54" s="186">
        <f t="shared" si="20"/>
        <v>15</v>
      </c>
      <c r="F54" s="187"/>
      <c r="G54" s="186">
        <f t="shared" si="21"/>
        <v>11</v>
      </c>
      <c r="H54" s="187"/>
      <c r="I54" s="186">
        <f t="shared" si="22"/>
        <v>7</v>
      </c>
      <c r="J54" s="187"/>
      <c r="K54" s="186">
        <f t="shared" si="23"/>
        <v>13</v>
      </c>
      <c r="L54" s="187"/>
      <c r="M54" s="186">
        <f t="shared" si="24"/>
        <v>10</v>
      </c>
      <c r="N54" s="187"/>
      <c r="O54" s="186" t="str">
        <f t="shared" si="25"/>
        <v>-</v>
      </c>
      <c r="P54" s="187"/>
      <c r="Q54" s="186">
        <f t="shared" si="26"/>
        <v>14</v>
      </c>
      <c r="R54" s="187"/>
      <c r="S54" s="186" t="str">
        <f t="shared" si="27"/>
        <v>-</v>
      </c>
      <c r="T54" s="187"/>
      <c r="U54" s="186" t="str">
        <f t="shared" si="28"/>
        <v>-</v>
      </c>
      <c r="V54" s="187"/>
      <c r="W54" s="186">
        <f t="shared" si="29"/>
        <v>5</v>
      </c>
      <c r="X54" s="187"/>
      <c r="Y54" s="186" t="str">
        <f t="shared" si="30"/>
        <v>-</v>
      </c>
      <c r="Z54" s="187"/>
      <c r="AA54" s="186" t="str">
        <f t="shared" si="31"/>
        <v>-</v>
      </c>
      <c r="AB54" s="187"/>
      <c r="AC54" s="186">
        <f t="shared" si="32"/>
        <v>16</v>
      </c>
      <c r="AD54" s="187"/>
      <c r="AE54" s="210">
        <f>IF(AE25="",AF25,"-")</f>
        <v>0</v>
      </c>
      <c r="AF54" s="221"/>
      <c r="AG54" s="210">
        <f>IF(AG25="",AH25,"-")</f>
        <v>0</v>
      </c>
      <c r="AH54" s="211"/>
      <c r="AJ54" s="21">
        <f t="shared" si="17"/>
        <v>9</v>
      </c>
    </row>
    <row r="55" spans="2:36" x14ac:dyDescent="0.3">
      <c r="L55" s="10"/>
    </row>
    <row r="57" spans="2:36" x14ac:dyDescent="0.3">
      <c r="E57" t="s">
        <v>17</v>
      </c>
    </row>
  </sheetData>
  <mergeCells count="392">
    <mergeCell ref="U53:V53"/>
    <mergeCell ref="W53:X53"/>
    <mergeCell ref="Y53:Z53"/>
    <mergeCell ref="AA53:AB53"/>
    <mergeCell ref="AC53:AD53"/>
    <mergeCell ref="C52:D52"/>
    <mergeCell ref="E52:F52"/>
    <mergeCell ref="G52:H52"/>
    <mergeCell ref="I52:J52"/>
    <mergeCell ref="K52:L52"/>
    <mergeCell ref="M52:N52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S52:T52"/>
    <mergeCell ref="AA52:AB52"/>
    <mergeCell ref="Q50:R50"/>
    <mergeCell ref="S50:T50"/>
    <mergeCell ref="U50:V50"/>
    <mergeCell ref="W50:X50"/>
    <mergeCell ref="Y50:Z50"/>
    <mergeCell ref="AA50:AB50"/>
    <mergeCell ref="AC50:AD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C52:AD52"/>
    <mergeCell ref="AC26:AD26"/>
    <mergeCell ref="B2:AJ2"/>
    <mergeCell ref="C3:D3"/>
    <mergeCell ref="E3:F3"/>
    <mergeCell ref="AA3:AB3"/>
    <mergeCell ref="G3:H3"/>
    <mergeCell ref="I3:J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U52:V52"/>
    <mergeCell ref="W52:X52"/>
    <mergeCell ref="Y52:Z52"/>
  </mergeCells>
  <conditionalFormatting sqref="C4:AI20 C26:AI26">
    <cfRule type="cellIs" dxfId="937" priority="168" operator="equal">
      <formula>"OAK"</formula>
    </cfRule>
    <cfRule type="cellIs" dxfId="936" priority="169" operator="equal">
      <formula>"LAR"</formula>
    </cfRule>
    <cfRule type="cellIs" dxfId="935" priority="170" operator="equal">
      <formula>"DET"</formula>
    </cfRule>
    <cfRule type="cellIs" dxfId="934" priority="171" operator="equal">
      <formula>"NYJ"</formula>
    </cfRule>
    <cfRule type="cellIs" dxfId="933" priority="172" operator="equal">
      <formula>"GB"</formula>
    </cfRule>
    <cfRule type="cellIs" dxfId="932" priority="173" operator="equal">
      <formula>"CHI"</formula>
    </cfRule>
    <cfRule type="cellIs" dxfId="931" priority="174" operator="equal">
      <formula>"ARI"</formula>
    </cfRule>
    <cfRule type="cellIs" dxfId="930" priority="175" operator="equal">
      <formula>"WAS"</formula>
    </cfRule>
    <cfRule type="cellIs" dxfId="929" priority="176" operator="equal">
      <formula>"CAR"</formula>
    </cfRule>
    <cfRule type="cellIs" dxfId="928" priority="177" operator="equal">
      <formula>"DAL"</formula>
    </cfRule>
    <cfRule type="cellIs" dxfId="927" priority="178" operator="equal">
      <formula>"DEN"</formula>
    </cfRule>
    <cfRule type="cellIs" dxfId="926" priority="179" operator="equal">
      <formula>"SEA"</formula>
    </cfRule>
    <cfRule type="cellIs" dxfId="925" priority="180" operator="equal">
      <formula>"LAC"</formula>
    </cfRule>
    <cfRule type="cellIs" dxfId="924" priority="181" operator="equal">
      <formula>"KC"</formula>
    </cfRule>
    <cfRule type="cellIs" dxfId="923" priority="182" operator="equal">
      <formula>"CLE"</formula>
    </cfRule>
    <cfRule type="cellIs" dxfId="922" priority="183" operator="equal">
      <formula>"PIT"</formula>
    </cfRule>
    <cfRule type="cellIs" dxfId="921" priority="184" operator="equal">
      <formula>"IND"</formula>
    </cfRule>
    <cfRule type="cellIs" dxfId="920" priority="185" operator="equal">
      <formula>"CIN"</formula>
    </cfRule>
    <cfRule type="cellIs" dxfId="919" priority="186" operator="equal">
      <formula>"MIA"</formula>
    </cfRule>
    <cfRule type="cellIs" dxfId="918" priority="187" operator="equal">
      <formula>"TEN"</formula>
    </cfRule>
    <cfRule type="cellIs" dxfId="917" priority="188" operator="equal">
      <formula>"MIN"</formula>
    </cfRule>
    <cfRule type="cellIs" dxfId="916" priority="189" operator="equal">
      <formula>"SF"</formula>
    </cfRule>
    <cfRule type="cellIs" dxfId="915" priority="190" operator="equal">
      <formula>"NE"</formula>
    </cfRule>
    <cfRule type="cellIs" dxfId="914" priority="191" operator="equal">
      <formula>"HOU"</formula>
    </cfRule>
    <cfRule type="cellIs" dxfId="913" priority="192" operator="equal">
      <formula>"NO"</formula>
    </cfRule>
    <cfRule type="cellIs" dxfId="912" priority="193" operator="equal">
      <formula>"TB"</formula>
    </cfRule>
    <cfRule type="cellIs" dxfId="911" priority="194" operator="equal">
      <formula>"NYG"</formula>
    </cfRule>
    <cfRule type="cellIs" dxfId="910" priority="195" operator="equal">
      <formula>"JAX"</formula>
    </cfRule>
    <cfRule type="cellIs" dxfId="909" priority="196" operator="equal">
      <formula>"BAL"</formula>
    </cfRule>
    <cfRule type="cellIs" dxfId="908" priority="197" operator="equal">
      <formula>"BUF"</formula>
    </cfRule>
    <cfRule type="cellIs" dxfId="907" priority="198" operator="equal">
      <formula>"PHI"</formula>
    </cfRule>
    <cfRule type="cellIs" dxfId="906" priority="199" operator="equal">
      <formula>"ATL"</formula>
    </cfRule>
  </conditionalFormatting>
  <conditionalFormatting sqref="C21:AI25">
    <cfRule type="cellIs" dxfId="905" priority="36" operator="equal">
      <formula>"OAK"</formula>
    </cfRule>
    <cfRule type="cellIs" dxfId="904" priority="37" operator="equal">
      <formula>"LAR"</formula>
    </cfRule>
    <cfRule type="cellIs" dxfId="903" priority="38" operator="equal">
      <formula>"DET"</formula>
    </cfRule>
    <cfRule type="cellIs" dxfId="902" priority="39" operator="equal">
      <formula>"NYJ"</formula>
    </cfRule>
    <cfRule type="cellIs" dxfId="901" priority="40" operator="equal">
      <formula>"GB"</formula>
    </cfRule>
    <cfRule type="cellIs" dxfId="900" priority="41" operator="equal">
      <formula>"CHI"</formula>
    </cfRule>
    <cfRule type="cellIs" dxfId="899" priority="42" operator="equal">
      <formula>"ARI"</formula>
    </cfRule>
    <cfRule type="cellIs" dxfId="898" priority="43" operator="equal">
      <formula>"WAS"</formula>
    </cfRule>
    <cfRule type="cellIs" dxfId="897" priority="44" operator="equal">
      <formula>"CAR"</formula>
    </cfRule>
    <cfRule type="cellIs" dxfId="896" priority="45" operator="equal">
      <formula>"DAL"</formula>
    </cfRule>
    <cfRule type="cellIs" dxfId="895" priority="46" operator="equal">
      <formula>"DEN"</formula>
    </cfRule>
    <cfRule type="cellIs" dxfId="894" priority="47" operator="equal">
      <formula>"SEA"</formula>
    </cfRule>
    <cfRule type="cellIs" dxfId="893" priority="48" operator="equal">
      <formula>"LAC"</formula>
    </cfRule>
    <cfRule type="cellIs" dxfId="892" priority="49" operator="equal">
      <formula>"KC"</formula>
    </cfRule>
    <cfRule type="cellIs" dxfId="891" priority="50" operator="equal">
      <formula>"CLE"</formula>
    </cfRule>
    <cfRule type="cellIs" dxfId="890" priority="51" operator="equal">
      <formula>"PIT"</formula>
    </cfRule>
    <cfRule type="cellIs" dxfId="889" priority="52" operator="equal">
      <formula>"IND"</formula>
    </cfRule>
    <cfRule type="cellIs" dxfId="888" priority="53" operator="equal">
      <formula>"CIN"</formula>
    </cfRule>
    <cfRule type="cellIs" dxfId="887" priority="54" operator="equal">
      <formula>"MIA"</formula>
    </cfRule>
    <cfRule type="cellIs" dxfId="886" priority="55" operator="equal">
      <formula>"TEN"</formula>
    </cfRule>
    <cfRule type="cellIs" dxfId="885" priority="56" operator="equal">
      <formula>"MIN"</formula>
    </cfRule>
    <cfRule type="cellIs" dxfId="884" priority="57" operator="equal">
      <formula>"SF"</formula>
    </cfRule>
    <cfRule type="cellIs" dxfId="883" priority="58" operator="equal">
      <formula>"NE"</formula>
    </cfRule>
    <cfRule type="cellIs" dxfId="882" priority="59" operator="equal">
      <formula>"HOU"</formula>
    </cfRule>
    <cfRule type="cellIs" dxfId="881" priority="60" operator="equal">
      <formula>"NO"</formula>
    </cfRule>
    <cfRule type="cellIs" dxfId="880" priority="61" operator="equal">
      <formula>"TB"</formula>
    </cfRule>
    <cfRule type="cellIs" dxfId="879" priority="62" operator="equal">
      <formula>"NYG"</formula>
    </cfRule>
    <cfRule type="cellIs" dxfId="878" priority="63" operator="equal">
      <formula>"JAX"</formula>
    </cfRule>
    <cfRule type="cellIs" dxfId="877" priority="64" operator="equal">
      <formula>"BAL"</formula>
    </cfRule>
    <cfRule type="cellIs" dxfId="876" priority="65" operator="equal">
      <formula>"BUF"</formula>
    </cfRule>
    <cfRule type="cellIs" dxfId="875" priority="66" operator="equal">
      <formula>"PHI"</formula>
    </cfRule>
    <cfRule type="cellIs" dxfId="874" priority="67" operator="equal">
      <formula>"ATL"</formula>
    </cfRule>
  </conditionalFormatting>
  <conditionalFormatting sqref="AI4:AI25">
    <cfRule type="cellIs" dxfId="873" priority="34" operator="equal">
      <formula>133</formula>
    </cfRule>
  </conditionalFormatting>
  <conditionalFormatting sqref="AJ4:AJ25">
    <cfRule type="top10" dxfId="872" priority="33" rank="1"/>
  </conditionalFormatting>
  <conditionalFormatting sqref="B9">
    <cfRule type="cellIs" dxfId="871" priority="1" operator="equal">
      <formula>"OAK"</formula>
    </cfRule>
    <cfRule type="cellIs" dxfId="870" priority="2" operator="equal">
      <formula>"LAR"</formula>
    </cfRule>
    <cfRule type="cellIs" dxfId="869" priority="3" operator="equal">
      <formula>"DET"</formula>
    </cfRule>
    <cfRule type="cellIs" dxfId="868" priority="4" operator="equal">
      <formula>"NYJ"</formula>
    </cfRule>
    <cfRule type="cellIs" dxfId="867" priority="5" operator="equal">
      <formula>"GB"</formula>
    </cfRule>
    <cfRule type="cellIs" dxfId="866" priority="6" operator="equal">
      <formula>"CHI"</formula>
    </cfRule>
    <cfRule type="cellIs" dxfId="865" priority="7" operator="equal">
      <formula>"ARI"</formula>
    </cfRule>
    <cfRule type="cellIs" dxfId="864" priority="8" operator="equal">
      <formula>"WAS"</formula>
    </cfRule>
    <cfRule type="cellIs" dxfId="863" priority="9" operator="equal">
      <formula>"CAR"</formula>
    </cfRule>
    <cfRule type="cellIs" dxfId="862" priority="10" operator="equal">
      <formula>"DAL"</formula>
    </cfRule>
    <cfRule type="cellIs" dxfId="861" priority="11" operator="equal">
      <formula>"DEN"</formula>
    </cfRule>
    <cfRule type="cellIs" dxfId="860" priority="12" operator="equal">
      <formula>"SEA"</formula>
    </cfRule>
    <cfRule type="cellIs" dxfId="859" priority="13" operator="equal">
      <formula>"LAC"</formula>
    </cfRule>
    <cfRule type="cellIs" dxfId="858" priority="14" operator="equal">
      <formula>"KC"</formula>
    </cfRule>
    <cfRule type="cellIs" dxfId="857" priority="15" operator="equal">
      <formula>"CLE"</formula>
    </cfRule>
    <cfRule type="cellIs" dxfId="856" priority="16" operator="equal">
      <formula>"PIT"</formula>
    </cfRule>
    <cfRule type="cellIs" dxfId="855" priority="17" operator="equal">
      <formula>"IND"</formula>
    </cfRule>
    <cfRule type="cellIs" dxfId="854" priority="18" operator="equal">
      <formula>"CIN"</formula>
    </cfRule>
    <cfRule type="cellIs" dxfId="853" priority="19" operator="equal">
      <formula>"MIA"</formula>
    </cfRule>
    <cfRule type="cellIs" dxfId="852" priority="20" operator="equal">
      <formula>"TEN"</formula>
    </cfRule>
    <cfRule type="cellIs" dxfId="851" priority="21" operator="equal">
      <formula>"MIN"</formula>
    </cfRule>
    <cfRule type="cellIs" dxfId="850" priority="22" operator="equal">
      <formula>"SF"</formula>
    </cfRule>
    <cfRule type="cellIs" dxfId="849" priority="23" operator="equal">
      <formula>"NE"</formula>
    </cfRule>
    <cfRule type="cellIs" dxfId="848" priority="24" operator="equal">
      <formula>"HOU"</formula>
    </cfRule>
    <cfRule type="cellIs" dxfId="847" priority="25" operator="equal">
      <formula>"NO"</formula>
    </cfRule>
    <cfRule type="cellIs" dxfId="846" priority="26" operator="equal">
      <formula>"TB"</formula>
    </cfRule>
    <cfRule type="cellIs" dxfId="845" priority="27" operator="equal">
      <formula>"NYG"</formula>
    </cfRule>
    <cfRule type="cellIs" dxfId="844" priority="28" operator="equal">
      <formula>"JAX"</formula>
    </cfRule>
    <cfRule type="cellIs" dxfId="843" priority="29" operator="equal">
      <formula>"BAL"</formula>
    </cfRule>
    <cfRule type="cellIs" dxfId="842" priority="30" operator="equal">
      <formula>"BUF"</formula>
    </cfRule>
    <cfRule type="cellIs" dxfId="841" priority="31" operator="equal">
      <formula>"PHI"</formula>
    </cfRule>
    <cfRule type="cellIs" dxfId="840" priority="32" operator="equal">
      <formula>"ATL"</formula>
    </cfRule>
  </conditionalFormatting>
  <dataValidations count="1">
    <dataValidation type="textLength" operator="lessThan" allowBlank="1" showInputMessage="1" showErrorMessage="1" error="Cecil, try to avoid putting a space at the end of the abbreviation." sqref="C16 E16 G16 I16 K16 M16 O16 Q16 S16 U16 W16 Y16 AA16 AC16" xr:uid="{B5FEEEB1-E9B5-409A-A08A-C07A5BD8EA94}">
      <formula1>4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699D-FA38-446F-8110-C8AA605E8462}">
  <dimension ref="A1:AJ57"/>
  <sheetViews>
    <sheetView showGridLines="0" showZeros="0" zoomScale="93" zoomScaleNormal="93" workbookViewId="0">
      <selection activeCell="N28" sqref="N28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9" customHeight="1" x14ac:dyDescent="0.3"/>
    <row r="2" spans="1:36" ht="14.95" thickBot="1" x14ac:dyDescent="0.35">
      <c r="A2" t="s">
        <v>17</v>
      </c>
      <c r="B2" s="189" t="s">
        <v>62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00" t="s">
        <v>219</v>
      </c>
      <c r="D3" s="201"/>
      <c r="E3" s="200" t="s">
        <v>220</v>
      </c>
      <c r="F3" s="201"/>
      <c r="G3" s="200" t="s">
        <v>221</v>
      </c>
      <c r="H3" s="201"/>
      <c r="I3" s="200" t="s">
        <v>222</v>
      </c>
      <c r="J3" s="201"/>
      <c r="K3" s="200" t="s">
        <v>223</v>
      </c>
      <c r="L3" s="201"/>
      <c r="M3" s="200" t="s">
        <v>224</v>
      </c>
      <c r="N3" s="201"/>
      <c r="O3" s="200" t="s">
        <v>225</v>
      </c>
      <c r="P3" s="201"/>
      <c r="Q3" s="200" t="s">
        <v>226</v>
      </c>
      <c r="R3" s="201"/>
      <c r="S3" s="200" t="s">
        <v>227</v>
      </c>
      <c r="T3" s="201"/>
      <c r="U3" s="200" t="s">
        <v>231</v>
      </c>
      <c r="V3" s="201"/>
      <c r="W3" s="200" t="s">
        <v>228</v>
      </c>
      <c r="X3" s="201"/>
      <c r="Y3" s="200" t="s">
        <v>229</v>
      </c>
      <c r="Z3" s="201"/>
      <c r="AA3" s="200" t="s">
        <v>230</v>
      </c>
      <c r="AB3" s="201"/>
      <c r="AC3" s="200" t="s">
        <v>232</v>
      </c>
      <c r="AD3" s="201"/>
      <c r="AE3" s="200" t="s">
        <v>233</v>
      </c>
      <c r="AF3" s="201"/>
      <c r="AG3" s="200"/>
      <c r="AH3" s="201"/>
      <c r="AI3" s="24" t="s">
        <v>39</v>
      </c>
      <c r="AJ3" s="36" t="s">
        <v>16</v>
      </c>
    </row>
    <row r="4" spans="1:36" x14ac:dyDescent="0.3">
      <c r="A4">
        <f t="shared" ref="A4:A25" si="0">RANK(AJ4,$AJ$4:$AJ$25,0)</f>
        <v>1</v>
      </c>
      <c r="B4" s="105" t="s">
        <v>1</v>
      </c>
      <c r="C4" s="4" t="s">
        <v>278</v>
      </c>
      <c r="D4" s="5">
        <v>15</v>
      </c>
      <c r="E4" s="4" t="s">
        <v>262</v>
      </c>
      <c r="F4" s="5">
        <v>7</v>
      </c>
      <c r="G4" s="4" t="s">
        <v>263</v>
      </c>
      <c r="H4" s="5">
        <v>2</v>
      </c>
      <c r="I4" s="4" t="s">
        <v>246</v>
      </c>
      <c r="J4" s="5">
        <v>10</v>
      </c>
      <c r="K4" s="4" t="s">
        <v>245</v>
      </c>
      <c r="L4" s="5">
        <v>14</v>
      </c>
      <c r="M4" s="4" t="s">
        <v>248</v>
      </c>
      <c r="N4" s="5">
        <v>6</v>
      </c>
      <c r="O4" s="4" t="s">
        <v>250</v>
      </c>
      <c r="P4" s="5">
        <v>3</v>
      </c>
      <c r="Q4" s="4" t="s">
        <v>214</v>
      </c>
      <c r="R4" s="5">
        <v>4</v>
      </c>
      <c r="S4" s="4" t="s">
        <v>211</v>
      </c>
      <c r="T4" s="5">
        <v>5</v>
      </c>
      <c r="U4" s="4" t="s">
        <v>215</v>
      </c>
      <c r="V4" s="5">
        <v>13</v>
      </c>
      <c r="W4" s="4" t="s">
        <v>198</v>
      </c>
      <c r="X4" s="5">
        <v>12</v>
      </c>
      <c r="Y4" s="4" t="s">
        <v>210</v>
      </c>
      <c r="Z4" s="5">
        <v>9</v>
      </c>
      <c r="AA4" s="4" t="s">
        <v>249</v>
      </c>
      <c r="AB4" s="5">
        <v>11</v>
      </c>
      <c r="AC4" s="4" t="s">
        <v>260</v>
      </c>
      <c r="AD4" s="5">
        <v>8</v>
      </c>
      <c r="AE4" s="4" t="s">
        <v>207</v>
      </c>
      <c r="AF4" s="5">
        <v>16</v>
      </c>
      <c r="AG4" s="4"/>
      <c r="AH4" s="5"/>
      <c r="AI4" s="6">
        <f t="shared" ref="AI4:AI25" si="1">SUM(D4:AH4)</f>
        <v>135</v>
      </c>
      <c r="AJ4" s="6">
        <f t="shared" ref="AJ4:AJ25" si="2">SUM(C33,E33,G33,I33,K33,M33,O33,Q33,S33,U33,W33,Y33,AA33,AC33,AE33,AG33)</f>
        <v>131</v>
      </c>
    </row>
    <row r="5" spans="1:36" x14ac:dyDescent="0.3">
      <c r="A5">
        <f t="shared" si="0"/>
        <v>4</v>
      </c>
      <c r="B5" s="106" t="s">
        <v>11</v>
      </c>
      <c r="C5" s="124" t="s">
        <v>353</v>
      </c>
      <c r="D5" s="125">
        <v>16</v>
      </c>
      <c r="E5" s="124" t="s">
        <v>359</v>
      </c>
      <c r="F5" s="125">
        <v>15</v>
      </c>
      <c r="G5" s="124" t="s">
        <v>361</v>
      </c>
      <c r="H5" s="125">
        <v>2</v>
      </c>
      <c r="I5" s="124" t="s">
        <v>364</v>
      </c>
      <c r="J5" s="125">
        <v>13</v>
      </c>
      <c r="K5" s="124" t="s">
        <v>357</v>
      </c>
      <c r="L5" s="125">
        <v>11</v>
      </c>
      <c r="M5" s="124" t="s">
        <v>390</v>
      </c>
      <c r="N5" s="125">
        <v>7</v>
      </c>
      <c r="O5" s="124" t="s">
        <v>375</v>
      </c>
      <c r="P5" s="125">
        <v>4</v>
      </c>
      <c r="Q5" s="124" t="s">
        <v>358</v>
      </c>
      <c r="R5" s="125">
        <v>3</v>
      </c>
      <c r="S5" s="124" t="s">
        <v>362</v>
      </c>
      <c r="T5" s="125">
        <v>9</v>
      </c>
      <c r="U5" s="124" t="s">
        <v>374</v>
      </c>
      <c r="V5" s="125">
        <v>10</v>
      </c>
      <c r="W5" s="124" t="s">
        <v>377</v>
      </c>
      <c r="X5" s="125">
        <v>6</v>
      </c>
      <c r="Y5" s="124" t="s">
        <v>367</v>
      </c>
      <c r="Z5" s="125">
        <v>5</v>
      </c>
      <c r="AA5" s="124" t="s">
        <v>363</v>
      </c>
      <c r="AB5" s="125">
        <v>14</v>
      </c>
      <c r="AC5" s="124" t="s">
        <v>373</v>
      </c>
      <c r="AD5" s="125">
        <v>8</v>
      </c>
      <c r="AE5" s="124" t="s">
        <v>376</v>
      </c>
      <c r="AF5" s="125">
        <v>12</v>
      </c>
      <c r="AG5" s="7"/>
      <c r="AH5" s="8"/>
      <c r="AI5" s="9">
        <f t="shared" si="1"/>
        <v>135</v>
      </c>
      <c r="AJ5" s="9">
        <f t="shared" si="2"/>
        <v>129</v>
      </c>
    </row>
    <row r="6" spans="1:36" x14ac:dyDescent="0.3">
      <c r="A6">
        <f t="shared" si="0"/>
        <v>13</v>
      </c>
      <c r="B6" s="104" t="s">
        <v>2</v>
      </c>
      <c r="C6" s="119" t="s">
        <v>278</v>
      </c>
      <c r="D6" s="152">
        <v>15</v>
      </c>
      <c r="E6" s="119" t="s">
        <v>262</v>
      </c>
      <c r="F6" s="152">
        <v>9</v>
      </c>
      <c r="G6" s="119" t="s">
        <v>263</v>
      </c>
      <c r="H6" s="152">
        <v>4</v>
      </c>
      <c r="I6" s="119" t="s">
        <v>246</v>
      </c>
      <c r="J6" s="152">
        <v>13</v>
      </c>
      <c r="K6" s="119" t="s">
        <v>245</v>
      </c>
      <c r="L6" s="152">
        <v>14</v>
      </c>
      <c r="M6" s="119" t="s">
        <v>209</v>
      </c>
      <c r="N6" s="152">
        <v>3</v>
      </c>
      <c r="O6" s="119" t="s">
        <v>250</v>
      </c>
      <c r="P6" s="152">
        <v>6</v>
      </c>
      <c r="Q6" s="119" t="s">
        <v>214</v>
      </c>
      <c r="R6" s="152">
        <v>5</v>
      </c>
      <c r="S6" s="119" t="s">
        <v>211</v>
      </c>
      <c r="T6" s="152">
        <v>10</v>
      </c>
      <c r="U6" s="119" t="s">
        <v>215</v>
      </c>
      <c r="V6" s="152">
        <v>11</v>
      </c>
      <c r="W6" s="119" t="s">
        <v>216</v>
      </c>
      <c r="X6" s="152">
        <v>2</v>
      </c>
      <c r="Y6" s="119" t="s">
        <v>210</v>
      </c>
      <c r="Z6" s="152">
        <v>8</v>
      </c>
      <c r="AA6" s="119" t="s">
        <v>249</v>
      </c>
      <c r="AB6" s="152">
        <v>12</v>
      </c>
      <c r="AC6" s="119" t="s">
        <v>260</v>
      </c>
      <c r="AD6" s="152">
        <v>7</v>
      </c>
      <c r="AE6" s="119" t="s">
        <v>207</v>
      </c>
      <c r="AF6" s="152">
        <v>16</v>
      </c>
      <c r="AG6" s="4"/>
      <c r="AH6" s="35"/>
      <c r="AI6" s="6">
        <f t="shared" si="1"/>
        <v>135</v>
      </c>
      <c r="AJ6" s="6">
        <f t="shared" si="2"/>
        <v>125</v>
      </c>
    </row>
    <row r="7" spans="1:36" x14ac:dyDescent="0.3">
      <c r="A7">
        <f t="shared" si="0"/>
        <v>4</v>
      </c>
      <c r="B7" s="103" t="s">
        <v>5</v>
      </c>
      <c r="C7" s="124" t="s">
        <v>353</v>
      </c>
      <c r="D7" s="125">
        <v>16</v>
      </c>
      <c r="E7" s="124" t="s">
        <v>359</v>
      </c>
      <c r="F7" s="125">
        <v>9</v>
      </c>
      <c r="G7" s="124" t="s">
        <v>366</v>
      </c>
      <c r="H7" s="125">
        <v>6</v>
      </c>
      <c r="I7" s="124" t="s">
        <v>246</v>
      </c>
      <c r="J7" s="125">
        <v>13</v>
      </c>
      <c r="K7" s="124" t="s">
        <v>245</v>
      </c>
      <c r="L7" s="125">
        <v>14</v>
      </c>
      <c r="M7" s="124" t="s">
        <v>248</v>
      </c>
      <c r="N7" s="125">
        <v>3</v>
      </c>
      <c r="O7" s="124" t="s">
        <v>213</v>
      </c>
      <c r="P7" s="125">
        <v>4</v>
      </c>
      <c r="Q7" s="124" t="s">
        <v>214</v>
      </c>
      <c r="R7" s="125">
        <v>2</v>
      </c>
      <c r="S7" s="124" t="s">
        <v>211</v>
      </c>
      <c r="T7" s="125">
        <v>10</v>
      </c>
      <c r="U7" s="124" t="s">
        <v>215</v>
      </c>
      <c r="V7" s="125">
        <v>12</v>
      </c>
      <c r="W7" s="124" t="s">
        <v>198</v>
      </c>
      <c r="X7" s="125">
        <v>15</v>
      </c>
      <c r="Y7" s="124" t="s">
        <v>210</v>
      </c>
      <c r="Z7" s="125">
        <v>7</v>
      </c>
      <c r="AA7" s="124" t="s">
        <v>249</v>
      </c>
      <c r="AB7" s="125">
        <v>5</v>
      </c>
      <c r="AC7" s="124" t="s">
        <v>260</v>
      </c>
      <c r="AD7" s="125">
        <v>11</v>
      </c>
      <c r="AE7" s="124" t="s">
        <v>207</v>
      </c>
      <c r="AF7" s="125">
        <v>8</v>
      </c>
      <c r="AG7" s="7"/>
      <c r="AH7" s="8"/>
      <c r="AI7" s="9">
        <f t="shared" si="1"/>
        <v>135</v>
      </c>
      <c r="AJ7" s="9">
        <f t="shared" si="2"/>
        <v>129</v>
      </c>
    </row>
    <row r="8" spans="1:36" x14ac:dyDescent="0.3">
      <c r="A8">
        <f t="shared" si="0"/>
        <v>4</v>
      </c>
      <c r="B8" s="104" t="s">
        <v>13</v>
      </c>
      <c r="C8" s="119" t="s">
        <v>353</v>
      </c>
      <c r="D8" s="151">
        <v>14</v>
      </c>
      <c r="E8" s="119" t="s">
        <v>359</v>
      </c>
      <c r="F8" s="151">
        <v>10</v>
      </c>
      <c r="G8" s="119" t="s">
        <v>366</v>
      </c>
      <c r="H8" s="151">
        <v>3</v>
      </c>
      <c r="I8" s="119" t="s">
        <v>364</v>
      </c>
      <c r="J8" s="151">
        <v>13</v>
      </c>
      <c r="K8" s="119" t="s">
        <v>357</v>
      </c>
      <c r="L8" s="151">
        <v>16</v>
      </c>
      <c r="M8" s="119" t="s">
        <v>390</v>
      </c>
      <c r="N8" s="151">
        <v>7</v>
      </c>
      <c r="O8" s="119" t="s">
        <v>375</v>
      </c>
      <c r="P8" s="151">
        <v>2</v>
      </c>
      <c r="Q8" s="119" t="s">
        <v>351</v>
      </c>
      <c r="R8" s="151">
        <v>4</v>
      </c>
      <c r="S8" s="119" t="s">
        <v>362</v>
      </c>
      <c r="T8" s="151">
        <v>11</v>
      </c>
      <c r="U8" s="119" t="s">
        <v>374</v>
      </c>
      <c r="V8" s="151">
        <v>8</v>
      </c>
      <c r="W8" s="119" t="s">
        <v>377</v>
      </c>
      <c r="X8" s="151">
        <v>9</v>
      </c>
      <c r="Y8" s="119" t="s">
        <v>367</v>
      </c>
      <c r="Z8" s="151">
        <v>6</v>
      </c>
      <c r="AA8" s="119" t="s">
        <v>363</v>
      </c>
      <c r="AB8" s="151">
        <v>15</v>
      </c>
      <c r="AC8" s="119" t="s">
        <v>373</v>
      </c>
      <c r="AD8" s="151">
        <v>5</v>
      </c>
      <c r="AE8" s="119" t="s">
        <v>376</v>
      </c>
      <c r="AF8" s="151">
        <v>12</v>
      </c>
      <c r="AG8" s="4"/>
      <c r="AH8" s="35"/>
      <c r="AI8" s="6">
        <f t="shared" si="1"/>
        <v>135</v>
      </c>
      <c r="AJ8" s="6">
        <f t="shared" si="2"/>
        <v>129</v>
      </c>
    </row>
    <row r="9" spans="1:36" x14ac:dyDescent="0.3">
      <c r="A9">
        <f t="shared" si="0"/>
        <v>1</v>
      </c>
      <c r="B9" s="116" t="s">
        <v>9</v>
      </c>
      <c r="C9" s="124" t="s">
        <v>278</v>
      </c>
      <c r="D9" s="125">
        <v>14</v>
      </c>
      <c r="E9" s="124" t="s">
        <v>262</v>
      </c>
      <c r="F9" s="125">
        <v>8</v>
      </c>
      <c r="G9" s="124" t="s">
        <v>208</v>
      </c>
      <c r="H9" s="125">
        <v>4</v>
      </c>
      <c r="I9" s="124" t="s">
        <v>246</v>
      </c>
      <c r="J9" s="125">
        <v>15</v>
      </c>
      <c r="K9" s="124" t="s">
        <v>245</v>
      </c>
      <c r="L9" s="125">
        <v>16</v>
      </c>
      <c r="M9" s="124" t="s">
        <v>248</v>
      </c>
      <c r="N9" s="125">
        <v>11</v>
      </c>
      <c r="O9" s="124" t="s">
        <v>250</v>
      </c>
      <c r="P9" s="125">
        <v>3</v>
      </c>
      <c r="Q9" s="124" t="s">
        <v>277</v>
      </c>
      <c r="R9" s="125">
        <v>2</v>
      </c>
      <c r="S9" s="124" t="s">
        <v>211</v>
      </c>
      <c r="T9" s="125">
        <v>7</v>
      </c>
      <c r="U9" s="124" t="s">
        <v>215</v>
      </c>
      <c r="V9" s="125">
        <v>10</v>
      </c>
      <c r="W9" s="124" t="s">
        <v>198</v>
      </c>
      <c r="X9" s="125">
        <v>5</v>
      </c>
      <c r="Y9" s="124" t="s">
        <v>210</v>
      </c>
      <c r="Z9" s="125">
        <v>9</v>
      </c>
      <c r="AA9" s="124" t="s">
        <v>249</v>
      </c>
      <c r="AB9" s="125">
        <v>13</v>
      </c>
      <c r="AC9" s="124" t="s">
        <v>260</v>
      </c>
      <c r="AD9" s="125">
        <v>6</v>
      </c>
      <c r="AE9" s="124" t="s">
        <v>207</v>
      </c>
      <c r="AF9" s="125">
        <v>12</v>
      </c>
      <c r="AG9" s="7"/>
      <c r="AH9" s="8"/>
      <c r="AI9" s="9">
        <f t="shared" si="1"/>
        <v>135</v>
      </c>
      <c r="AJ9" s="9">
        <f t="shared" si="2"/>
        <v>131</v>
      </c>
    </row>
    <row r="10" spans="1:36" x14ac:dyDescent="0.3">
      <c r="A10">
        <f t="shared" si="0"/>
        <v>22</v>
      </c>
      <c r="B10" s="104" t="s">
        <v>10</v>
      </c>
      <c r="C10" s="119" t="s">
        <v>353</v>
      </c>
      <c r="D10" s="152">
        <v>16</v>
      </c>
      <c r="E10" s="119" t="s">
        <v>359</v>
      </c>
      <c r="F10" s="152">
        <v>15</v>
      </c>
      <c r="G10" s="119" t="s">
        <v>361</v>
      </c>
      <c r="H10" s="152">
        <v>3</v>
      </c>
      <c r="I10" s="119" t="s">
        <v>364</v>
      </c>
      <c r="J10" s="152">
        <v>14</v>
      </c>
      <c r="K10" s="119" t="s">
        <v>357</v>
      </c>
      <c r="L10" s="152">
        <v>13</v>
      </c>
      <c r="M10" s="119" t="s">
        <v>390</v>
      </c>
      <c r="N10" s="152">
        <v>4</v>
      </c>
      <c r="O10" s="119" t="s">
        <v>375</v>
      </c>
      <c r="P10" s="152">
        <v>6</v>
      </c>
      <c r="Q10" s="119" t="s">
        <v>351</v>
      </c>
      <c r="R10" s="152">
        <v>7</v>
      </c>
      <c r="S10" s="119" t="s">
        <v>362</v>
      </c>
      <c r="T10" s="152">
        <v>10</v>
      </c>
      <c r="U10" s="119" t="s">
        <v>374</v>
      </c>
      <c r="V10" s="152">
        <v>8</v>
      </c>
      <c r="W10" s="119" t="s">
        <v>377</v>
      </c>
      <c r="X10" s="152">
        <v>11</v>
      </c>
      <c r="Y10" s="119" t="s">
        <v>367</v>
      </c>
      <c r="Z10" s="152">
        <v>9</v>
      </c>
      <c r="AA10" s="119" t="s">
        <v>363</v>
      </c>
      <c r="AB10" s="152">
        <v>12</v>
      </c>
      <c r="AC10" s="119" t="s">
        <v>352</v>
      </c>
      <c r="AD10" s="152">
        <v>2</v>
      </c>
      <c r="AE10" s="119" t="s">
        <v>376</v>
      </c>
      <c r="AF10" s="152">
        <v>5</v>
      </c>
      <c r="AG10" s="4"/>
      <c r="AH10" s="35"/>
      <c r="AI10" s="6">
        <f t="shared" si="1"/>
        <v>135</v>
      </c>
      <c r="AJ10" s="6">
        <f t="shared" si="2"/>
        <v>117</v>
      </c>
    </row>
    <row r="11" spans="1:36" x14ac:dyDescent="0.3">
      <c r="A11">
        <f t="shared" si="0"/>
        <v>7</v>
      </c>
      <c r="B11" s="103" t="s">
        <v>14</v>
      </c>
      <c r="C11" s="7" t="s">
        <v>278</v>
      </c>
      <c r="D11" s="8">
        <v>14</v>
      </c>
      <c r="E11" s="7" t="s">
        <v>262</v>
      </c>
      <c r="F11" s="8">
        <v>13</v>
      </c>
      <c r="G11" s="7" t="s">
        <v>208</v>
      </c>
      <c r="H11" s="8">
        <v>3</v>
      </c>
      <c r="I11" s="7" t="s">
        <v>246</v>
      </c>
      <c r="J11" s="8">
        <v>9</v>
      </c>
      <c r="K11" s="7" t="s">
        <v>245</v>
      </c>
      <c r="L11" s="8">
        <v>15</v>
      </c>
      <c r="M11" s="7" t="s">
        <v>248</v>
      </c>
      <c r="N11" s="8">
        <v>11</v>
      </c>
      <c r="O11" s="7" t="s">
        <v>250</v>
      </c>
      <c r="P11" s="8">
        <v>2</v>
      </c>
      <c r="Q11" s="7" t="s">
        <v>214</v>
      </c>
      <c r="R11" s="8">
        <v>4</v>
      </c>
      <c r="S11" s="7" t="s">
        <v>211</v>
      </c>
      <c r="T11" s="8">
        <v>6</v>
      </c>
      <c r="U11" s="7" t="s">
        <v>215</v>
      </c>
      <c r="V11" s="8">
        <v>8</v>
      </c>
      <c r="W11" s="7" t="s">
        <v>198</v>
      </c>
      <c r="X11" s="8">
        <v>10</v>
      </c>
      <c r="Y11" s="7" t="s">
        <v>210</v>
      </c>
      <c r="Z11" s="8">
        <v>7</v>
      </c>
      <c r="AA11" s="7" t="s">
        <v>249</v>
      </c>
      <c r="AB11" s="8">
        <v>16</v>
      </c>
      <c r="AC11" s="7" t="s">
        <v>260</v>
      </c>
      <c r="AD11" s="8">
        <v>5</v>
      </c>
      <c r="AE11" s="7" t="s">
        <v>207</v>
      </c>
      <c r="AF11" s="8">
        <v>12</v>
      </c>
      <c r="AG11" s="7"/>
      <c r="AH11" s="8"/>
      <c r="AI11" s="9">
        <f t="shared" si="1"/>
        <v>135</v>
      </c>
      <c r="AJ11" s="9">
        <f t="shared" si="2"/>
        <v>128</v>
      </c>
    </row>
    <row r="12" spans="1:36" x14ac:dyDescent="0.3">
      <c r="A12">
        <f t="shared" si="0"/>
        <v>13</v>
      </c>
      <c r="B12" s="104" t="s">
        <v>12</v>
      </c>
      <c r="C12" s="119" t="s">
        <v>278</v>
      </c>
      <c r="D12" s="152">
        <v>8</v>
      </c>
      <c r="E12" s="119" t="s">
        <v>262</v>
      </c>
      <c r="F12" s="152">
        <v>2</v>
      </c>
      <c r="G12" s="119" t="s">
        <v>263</v>
      </c>
      <c r="H12" s="152">
        <v>9</v>
      </c>
      <c r="I12" s="119" t="s">
        <v>246</v>
      </c>
      <c r="J12" s="152">
        <v>10</v>
      </c>
      <c r="K12" s="119" t="s">
        <v>245</v>
      </c>
      <c r="L12" s="152">
        <v>11</v>
      </c>
      <c r="M12" s="119" t="s">
        <v>248</v>
      </c>
      <c r="N12" s="152">
        <v>12</v>
      </c>
      <c r="O12" s="119" t="s">
        <v>213</v>
      </c>
      <c r="P12" s="152">
        <v>3</v>
      </c>
      <c r="Q12" s="119" t="s">
        <v>277</v>
      </c>
      <c r="R12" s="152">
        <v>4</v>
      </c>
      <c r="S12" s="119" t="s">
        <v>211</v>
      </c>
      <c r="T12" s="152">
        <v>13</v>
      </c>
      <c r="U12" s="119" t="s">
        <v>215</v>
      </c>
      <c r="V12" s="152">
        <v>5</v>
      </c>
      <c r="W12" s="119" t="s">
        <v>198</v>
      </c>
      <c r="X12" s="152">
        <v>14</v>
      </c>
      <c r="Y12" s="119" t="s">
        <v>210</v>
      </c>
      <c r="Z12" s="152">
        <v>6</v>
      </c>
      <c r="AA12" s="119" t="s">
        <v>249</v>
      </c>
      <c r="AB12" s="152">
        <v>16</v>
      </c>
      <c r="AC12" s="119" t="s">
        <v>276</v>
      </c>
      <c r="AD12" s="152">
        <v>7</v>
      </c>
      <c r="AE12" s="119" t="s">
        <v>207</v>
      </c>
      <c r="AF12" s="152">
        <v>15</v>
      </c>
      <c r="AG12" s="4"/>
      <c r="AH12" s="35"/>
      <c r="AI12" s="6">
        <f t="shared" si="1"/>
        <v>135</v>
      </c>
      <c r="AJ12" s="6">
        <f t="shared" si="2"/>
        <v>125</v>
      </c>
    </row>
    <row r="13" spans="1:36" x14ac:dyDescent="0.3">
      <c r="A13">
        <f t="shared" si="0"/>
        <v>3</v>
      </c>
      <c r="B13" s="103" t="s">
        <v>8</v>
      </c>
      <c r="C13" s="124" t="s">
        <v>278</v>
      </c>
      <c r="D13" s="125">
        <v>16</v>
      </c>
      <c r="E13" s="124" t="s">
        <v>262</v>
      </c>
      <c r="F13" s="125">
        <v>11</v>
      </c>
      <c r="G13" s="124" t="s">
        <v>208</v>
      </c>
      <c r="H13" s="125">
        <v>5</v>
      </c>
      <c r="I13" s="124" t="s">
        <v>246</v>
      </c>
      <c r="J13" s="125">
        <v>13</v>
      </c>
      <c r="K13" s="124" t="s">
        <v>245</v>
      </c>
      <c r="L13" s="125">
        <v>15</v>
      </c>
      <c r="M13" s="124" t="s">
        <v>248</v>
      </c>
      <c r="N13" s="125">
        <v>4</v>
      </c>
      <c r="O13" s="124" t="s">
        <v>250</v>
      </c>
      <c r="P13" s="125">
        <v>3</v>
      </c>
      <c r="Q13" s="124" t="s">
        <v>277</v>
      </c>
      <c r="R13" s="125">
        <v>2</v>
      </c>
      <c r="S13" s="124" t="s">
        <v>211</v>
      </c>
      <c r="T13" s="125">
        <v>14</v>
      </c>
      <c r="U13" s="124" t="s">
        <v>215</v>
      </c>
      <c r="V13" s="125">
        <v>6</v>
      </c>
      <c r="W13" s="124" t="s">
        <v>198</v>
      </c>
      <c r="X13" s="125">
        <v>10</v>
      </c>
      <c r="Y13" s="124" t="s">
        <v>210</v>
      </c>
      <c r="Z13" s="125">
        <v>9</v>
      </c>
      <c r="AA13" s="124" t="s">
        <v>249</v>
      </c>
      <c r="AB13" s="125">
        <v>12</v>
      </c>
      <c r="AC13" s="124" t="s">
        <v>260</v>
      </c>
      <c r="AD13" s="125">
        <v>7</v>
      </c>
      <c r="AE13" s="124" t="s">
        <v>207</v>
      </c>
      <c r="AF13" s="125">
        <v>8</v>
      </c>
      <c r="AG13" s="7"/>
      <c r="AH13" s="8"/>
      <c r="AI13" s="9">
        <f t="shared" si="1"/>
        <v>135</v>
      </c>
      <c r="AJ13" s="9">
        <f t="shared" si="2"/>
        <v>130</v>
      </c>
    </row>
    <row r="14" spans="1:36" x14ac:dyDescent="0.3">
      <c r="A14">
        <f t="shared" si="0"/>
        <v>10</v>
      </c>
      <c r="B14" s="104" t="s">
        <v>6</v>
      </c>
      <c r="C14" s="119" t="s">
        <v>384</v>
      </c>
      <c r="D14" s="151">
        <v>16</v>
      </c>
      <c r="E14" s="119" t="s">
        <v>403</v>
      </c>
      <c r="F14" s="151">
        <v>3</v>
      </c>
      <c r="G14" s="119" t="s">
        <v>366</v>
      </c>
      <c r="H14" s="151">
        <v>4</v>
      </c>
      <c r="I14" s="119" t="s">
        <v>364</v>
      </c>
      <c r="J14" s="151">
        <v>11</v>
      </c>
      <c r="K14" s="119" t="s">
        <v>357</v>
      </c>
      <c r="L14" s="151">
        <v>12</v>
      </c>
      <c r="M14" s="119" t="s">
        <v>390</v>
      </c>
      <c r="N14" s="151">
        <v>10</v>
      </c>
      <c r="O14" s="119" t="s">
        <v>356</v>
      </c>
      <c r="P14" s="151">
        <v>2</v>
      </c>
      <c r="Q14" s="119" t="s">
        <v>351</v>
      </c>
      <c r="R14" s="151">
        <v>9</v>
      </c>
      <c r="S14" s="119" t="s">
        <v>362</v>
      </c>
      <c r="T14" s="151">
        <v>8</v>
      </c>
      <c r="U14" s="119" t="s">
        <v>374</v>
      </c>
      <c r="V14" s="151">
        <v>13</v>
      </c>
      <c r="W14" s="119" t="s">
        <v>377</v>
      </c>
      <c r="X14" s="151">
        <v>7</v>
      </c>
      <c r="Y14" s="119" t="s">
        <v>367</v>
      </c>
      <c r="Z14" s="151">
        <v>6</v>
      </c>
      <c r="AA14" s="119" t="s">
        <v>363</v>
      </c>
      <c r="AB14" s="151">
        <v>15</v>
      </c>
      <c r="AC14" s="119" t="s">
        <v>373</v>
      </c>
      <c r="AD14" s="151">
        <v>5</v>
      </c>
      <c r="AE14" s="119" t="s">
        <v>376</v>
      </c>
      <c r="AF14" s="151">
        <v>14</v>
      </c>
      <c r="AG14" s="4"/>
      <c r="AH14" s="35"/>
      <c r="AI14" s="6">
        <f t="shared" si="1"/>
        <v>135</v>
      </c>
      <c r="AJ14" s="6">
        <f t="shared" si="2"/>
        <v>126</v>
      </c>
    </row>
    <row r="15" spans="1:36" x14ac:dyDescent="0.3">
      <c r="A15">
        <f t="shared" si="0"/>
        <v>10</v>
      </c>
      <c r="B15" s="103" t="s">
        <v>4</v>
      </c>
      <c r="C15" s="124" t="s">
        <v>278</v>
      </c>
      <c r="D15" s="125">
        <v>16</v>
      </c>
      <c r="E15" s="124" t="s">
        <v>262</v>
      </c>
      <c r="F15" s="125">
        <v>12</v>
      </c>
      <c r="G15" s="124" t="s">
        <v>263</v>
      </c>
      <c r="H15" s="125">
        <v>7</v>
      </c>
      <c r="I15" s="124" t="s">
        <v>246</v>
      </c>
      <c r="J15" s="125">
        <v>13</v>
      </c>
      <c r="K15" s="124" t="s">
        <v>245</v>
      </c>
      <c r="L15" s="125">
        <v>15</v>
      </c>
      <c r="M15" s="124" t="s">
        <v>248</v>
      </c>
      <c r="N15" s="125">
        <v>3</v>
      </c>
      <c r="O15" s="124" t="s">
        <v>213</v>
      </c>
      <c r="P15" s="125">
        <v>4</v>
      </c>
      <c r="Q15" s="124" t="s">
        <v>214</v>
      </c>
      <c r="R15" s="125">
        <v>5</v>
      </c>
      <c r="S15" s="124" t="s">
        <v>211</v>
      </c>
      <c r="T15" s="125">
        <v>8</v>
      </c>
      <c r="U15" s="124" t="s">
        <v>215</v>
      </c>
      <c r="V15" s="125">
        <v>9</v>
      </c>
      <c r="W15" s="124" t="s">
        <v>198</v>
      </c>
      <c r="X15" s="125">
        <v>11</v>
      </c>
      <c r="Y15" s="124" t="s">
        <v>210</v>
      </c>
      <c r="Z15" s="125">
        <v>10</v>
      </c>
      <c r="AA15" s="124" t="s">
        <v>249</v>
      </c>
      <c r="AB15" s="125">
        <v>6</v>
      </c>
      <c r="AC15" s="124" t="s">
        <v>260</v>
      </c>
      <c r="AD15" s="125">
        <v>2</v>
      </c>
      <c r="AE15" s="124" t="s">
        <v>207</v>
      </c>
      <c r="AF15" s="125">
        <v>14</v>
      </c>
      <c r="AG15" s="7"/>
      <c r="AH15" s="8"/>
      <c r="AI15" s="9">
        <f t="shared" si="1"/>
        <v>135</v>
      </c>
      <c r="AJ15" s="9">
        <f t="shared" si="2"/>
        <v>126</v>
      </c>
    </row>
    <row r="16" spans="1:36" x14ac:dyDescent="0.3">
      <c r="A16">
        <f t="shared" si="0"/>
        <v>16</v>
      </c>
      <c r="B16" s="104" t="s">
        <v>7</v>
      </c>
      <c r="C16" s="119" t="s">
        <v>278</v>
      </c>
      <c r="D16" s="153">
        <v>16</v>
      </c>
      <c r="E16" s="119" t="s">
        <v>262</v>
      </c>
      <c r="F16" s="153">
        <v>10</v>
      </c>
      <c r="G16" s="119" t="s">
        <v>263</v>
      </c>
      <c r="H16" s="153">
        <v>5</v>
      </c>
      <c r="I16" s="119" t="s">
        <v>246</v>
      </c>
      <c r="J16" s="153">
        <v>12</v>
      </c>
      <c r="K16" s="119" t="s">
        <v>245</v>
      </c>
      <c r="L16" s="153">
        <v>15</v>
      </c>
      <c r="M16" s="119" t="s">
        <v>248</v>
      </c>
      <c r="N16" s="153">
        <v>7</v>
      </c>
      <c r="O16" s="119" t="s">
        <v>213</v>
      </c>
      <c r="P16" s="153">
        <v>4</v>
      </c>
      <c r="Q16" s="119" t="s">
        <v>214</v>
      </c>
      <c r="R16" s="153">
        <v>6</v>
      </c>
      <c r="S16" s="119" t="s">
        <v>211</v>
      </c>
      <c r="T16" s="153">
        <v>11</v>
      </c>
      <c r="U16" s="119" t="s">
        <v>215</v>
      </c>
      <c r="V16" s="153">
        <v>9</v>
      </c>
      <c r="W16" s="119" t="s">
        <v>198</v>
      </c>
      <c r="X16" s="153">
        <v>8</v>
      </c>
      <c r="Y16" s="119" t="s">
        <v>205</v>
      </c>
      <c r="Z16" s="153">
        <v>2</v>
      </c>
      <c r="AA16" s="119" t="s">
        <v>249</v>
      </c>
      <c r="AB16" s="153">
        <v>13</v>
      </c>
      <c r="AC16" s="119" t="s">
        <v>260</v>
      </c>
      <c r="AD16" s="153">
        <v>3</v>
      </c>
      <c r="AE16" s="119" t="s">
        <v>207</v>
      </c>
      <c r="AF16" s="153">
        <v>14</v>
      </c>
      <c r="AG16" s="4"/>
      <c r="AH16" s="35"/>
      <c r="AI16" s="6">
        <f t="shared" si="1"/>
        <v>135</v>
      </c>
      <c r="AJ16" s="6">
        <f t="shared" si="2"/>
        <v>123</v>
      </c>
    </row>
    <row r="17" spans="1:36" x14ac:dyDescent="0.3">
      <c r="A17">
        <f t="shared" si="0"/>
        <v>8</v>
      </c>
      <c r="B17" s="89" t="s">
        <v>40</v>
      </c>
      <c r="C17" s="27" t="s">
        <v>278</v>
      </c>
      <c r="D17" s="28">
        <v>10</v>
      </c>
      <c r="E17" s="27" t="s">
        <v>262</v>
      </c>
      <c r="F17" s="28">
        <v>11</v>
      </c>
      <c r="G17" s="27" t="s">
        <v>263</v>
      </c>
      <c r="H17" s="28">
        <v>3</v>
      </c>
      <c r="I17" s="27" t="s">
        <v>246</v>
      </c>
      <c r="J17" s="28">
        <v>9</v>
      </c>
      <c r="K17" s="27" t="s">
        <v>245</v>
      </c>
      <c r="L17" s="28">
        <v>12</v>
      </c>
      <c r="M17" s="27" t="s">
        <v>248</v>
      </c>
      <c r="N17" s="28">
        <v>4</v>
      </c>
      <c r="O17" s="27" t="s">
        <v>213</v>
      </c>
      <c r="P17" s="28">
        <v>2</v>
      </c>
      <c r="Q17" s="27" t="s">
        <v>277</v>
      </c>
      <c r="R17" s="28">
        <v>5</v>
      </c>
      <c r="S17" s="27" t="s">
        <v>211</v>
      </c>
      <c r="T17" s="28">
        <v>13</v>
      </c>
      <c r="U17" s="27" t="s">
        <v>215</v>
      </c>
      <c r="V17" s="28">
        <v>8</v>
      </c>
      <c r="W17" s="27" t="s">
        <v>198</v>
      </c>
      <c r="X17" s="28">
        <v>7</v>
      </c>
      <c r="Y17" s="27" t="s">
        <v>210</v>
      </c>
      <c r="Z17" s="28">
        <v>14</v>
      </c>
      <c r="AA17" s="27" t="s">
        <v>249</v>
      </c>
      <c r="AB17" s="28">
        <v>15</v>
      </c>
      <c r="AC17" s="27" t="s">
        <v>276</v>
      </c>
      <c r="AD17" s="28">
        <v>6</v>
      </c>
      <c r="AE17" s="27" t="s">
        <v>207</v>
      </c>
      <c r="AF17" s="28">
        <v>16</v>
      </c>
      <c r="AG17" s="27"/>
      <c r="AH17" s="28"/>
      <c r="AI17" s="25">
        <f t="shared" si="1"/>
        <v>135</v>
      </c>
      <c r="AJ17" s="26">
        <f t="shared" si="2"/>
        <v>127</v>
      </c>
    </row>
    <row r="18" spans="1:36" x14ac:dyDescent="0.3">
      <c r="A18">
        <f t="shared" si="0"/>
        <v>20</v>
      </c>
      <c r="B18" s="104" t="s">
        <v>3</v>
      </c>
      <c r="C18" s="119" t="s">
        <v>278</v>
      </c>
      <c r="D18" s="151">
        <v>16</v>
      </c>
      <c r="E18" s="119" t="s">
        <v>262</v>
      </c>
      <c r="F18" s="151">
        <v>11</v>
      </c>
      <c r="G18" s="119" t="s">
        <v>208</v>
      </c>
      <c r="H18" s="151">
        <v>2</v>
      </c>
      <c r="I18" s="119" t="s">
        <v>246</v>
      </c>
      <c r="J18" s="151">
        <v>14</v>
      </c>
      <c r="K18" s="119" t="s">
        <v>245</v>
      </c>
      <c r="L18" s="151">
        <v>15</v>
      </c>
      <c r="M18" s="119" t="s">
        <v>248</v>
      </c>
      <c r="N18" s="151">
        <v>8</v>
      </c>
      <c r="O18" s="119" t="s">
        <v>213</v>
      </c>
      <c r="P18" s="151">
        <v>3</v>
      </c>
      <c r="Q18" s="119" t="s">
        <v>214</v>
      </c>
      <c r="R18" s="151">
        <v>4</v>
      </c>
      <c r="S18" s="119" t="s">
        <v>211</v>
      </c>
      <c r="T18" s="151">
        <v>9</v>
      </c>
      <c r="U18" s="119" t="s">
        <v>215</v>
      </c>
      <c r="V18" s="151">
        <v>6</v>
      </c>
      <c r="W18" s="119" t="s">
        <v>198</v>
      </c>
      <c r="X18" s="151">
        <v>7</v>
      </c>
      <c r="Y18" s="119" t="s">
        <v>205</v>
      </c>
      <c r="Z18" s="151">
        <v>5</v>
      </c>
      <c r="AA18" s="119" t="s">
        <v>249</v>
      </c>
      <c r="AB18" s="151">
        <v>13</v>
      </c>
      <c r="AC18" s="119" t="s">
        <v>260</v>
      </c>
      <c r="AD18" s="151">
        <v>10</v>
      </c>
      <c r="AE18" s="119" t="s">
        <v>207</v>
      </c>
      <c r="AF18" s="151">
        <v>12</v>
      </c>
      <c r="AG18" s="4"/>
      <c r="AH18" s="35"/>
      <c r="AI18" s="40">
        <f t="shared" si="1"/>
        <v>135</v>
      </c>
      <c r="AJ18" s="41">
        <f t="shared" si="2"/>
        <v>121</v>
      </c>
    </row>
    <row r="19" spans="1:36" x14ac:dyDescent="0.3">
      <c r="A19">
        <f t="shared" si="0"/>
        <v>16</v>
      </c>
      <c r="B19" s="89" t="s">
        <v>60</v>
      </c>
      <c r="C19" s="27" t="s">
        <v>278</v>
      </c>
      <c r="D19" s="28">
        <v>12</v>
      </c>
      <c r="E19" s="27" t="s">
        <v>262</v>
      </c>
      <c r="F19" s="28">
        <v>10</v>
      </c>
      <c r="G19" s="27" t="s">
        <v>263</v>
      </c>
      <c r="H19" s="28">
        <v>3</v>
      </c>
      <c r="I19" s="27" t="s">
        <v>246</v>
      </c>
      <c r="J19" s="28">
        <v>13</v>
      </c>
      <c r="K19" s="27" t="s">
        <v>245</v>
      </c>
      <c r="L19" s="28">
        <v>14</v>
      </c>
      <c r="M19" s="27" t="s">
        <v>248</v>
      </c>
      <c r="N19" s="28">
        <v>9</v>
      </c>
      <c r="O19" s="27" t="s">
        <v>213</v>
      </c>
      <c r="P19" s="28">
        <v>2</v>
      </c>
      <c r="Q19" s="27" t="s">
        <v>214</v>
      </c>
      <c r="R19" s="28">
        <v>6</v>
      </c>
      <c r="S19" s="27" t="s">
        <v>211</v>
      </c>
      <c r="T19" s="28">
        <v>8</v>
      </c>
      <c r="U19" s="27" t="s">
        <v>215</v>
      </c>
      <c r="V19" s="28">
        <v>7</v>
      </c>
      <c r="W19" s="27" t="s">
        <v>198</v>
      </c>
      <c r="X19" s="28">
        <v>11</v>
      </c>
      <c r="Y19" s="27" t="s">
        <v>210</v>
      </c>
      <c r="Z19" s="28">
        <v>5</v>
      </c>
      <c r="AA19" s="27" t="s">
        <v>249</v>
      </c>
      <c r="AB19" s="28">
        <v>16</v>
      </c>
      <c r="AC19" s="27" t="s">
        <v>276</v>
      </c>
      <c r="AD19" s="28">
        <v>4</v>
      </c>
      <c r="AE19" s="27" t="s">
        <v>207</v>
      </c>
      <c r="AF19" s="28">
        <v>15</v>
      </c>
      <c r="AG19" s="27"/>
      <c r="AH19" s="28"/>
      <c r="AI19" s="18">
        <f t="shared" si="1"/>
        <v>135</v>
      </c>
      <c r="AJ19" s="9">
        <f t="shared" si="2"/>
        <v>123</v>
      </c>
    </row>
    <row r="20" spans="1:36" x14ac:dyDescent="0.3">
      <c r="A20">
        <f t="shared" si="0"/>
        <v>10</v>
      </c>
      <c r="B20" s="104" t="s">
        <v>61</v>
      </c>
      <c r="C20" s="119" t="s">
        <v>278</v>
      </c>
      <c r="D20" s="151">
        <v>16</v>
      </c>
      <c r="E20" s="119" t="s">
        <v>262</v>
      </c>
      <c r="F20" s="151">
        <v>6</v>
      </c>
      <c r="G20" s="119" t="s">
        <v>263</v>
      </c>
      <c r="H20" s="151">
        <v>2</v>
      </c>
      <c r="I20" s="119" t="s">
        <v>246</v>
      </c>
      <c r="J20" s="151">
        <v>13</v>
      </c>
      <c r="K20" s="119" t="s">
        <v>245</v>
      </c>
      <c r="L20" s="151">
        <v>15</v>
      </c>
      <c r="M20" s="119" t="s">
        <v>248</v>
      </c>
      <c r="N20" s="151">
        <v>10</v>
      </c>
      <c r="O20" s="119" t="s">
        <v>213</v>
      </c>
      <c r="P20" s="151">
        <v>4</v>
      </c>
      <c r="Q20" s="119" t="s">
        <v>214</v>
      </c>
      <c r="R20" s="151">
        <v>5</v>
      </c>
      <c r="S20" s="119" t="s">
        <v>211</v>
      </c>
      <c r="T20" s="151">
        <v>8</v>
      </c>
      <c r="U20" s="119" t="s">
        <v>215</v>
      </c>
      <c r="V20" s="151">
        <v>9</v>
      </c>
      <c r="W20" s="119" t="s">
        <v>198</v>
      </c>
      <c r="X20" s="151">
        <v>12</v>
      </c>
      <c r="Y20" s="119" t="s">
        <v>210</v>
      </c>
      <c r="Z20" s="151">
        <v>11</v>
      </c>
      <c r="AA20" s="119" t="s">
        <v>249</v>
      </c>
      <c r="AB20" s="151">
        <v>14</v>
      </c>
      <c r="AC20" s="119" t="s">
        <v>260</v>
      </c>
      <c r="AD20" s="151">
        <v>3</v>
      </c>
      <c r="AE20" s="119" t="s">
        <v>207</v>
      </c>
      <c r="AF20" s="151">
        <v>7</v>
      </c>
      <c r="AG20" s="4"/>
      <c r="AH20" s="55"/>
      <c r="AI20" s="40">
        <f t="shared" si="1"/>
        <v>135</v>
      </c>
      <c r="AJ20" s="53">
        <f t="shared" si="2"/>
        <v>126</v>
      </c>
    </row>
    <row r="21" spans="1:36" x14ac:dyDescent="0.3">
      <c r="A21">
        <f t="shared" si="0"/>
        <v>18</v>
      </c>
      <c r="B21" s="103" t="s">
        <v>340</v>
      </c>
      <c r="C21" s="124" t="s">
        <v>278</v>
      </c>
      <c r="D21" s="125">
        <v>14</v>
      </c>
      <c r="E21" s="124" t="s">
        <v>262</v>
      </c>
      <c r="F21" s="125">
        <v>9</v>
      </c>
      <c r="G21" s="124" t="s">
        <v>263</v>
      </c>
      <c r="H21" s="125">
        <v>4</v>
      </c>
      <c r="I21" s="124" t="s">
        <v>246</v>
      </c>
      <c r="J21" s="125">
        <v>15</v>
      </c>
      <c r="K21" s="124" t="s">
        <v>245</v>
      </c>
      <c r="L21" s="125">
        <v>11</v>
      </c>
      <c r="M21" s="124" t="s">
        <v>248</v>
      </c>
      <c r="N21" s="125">
        <v>10</v>
      </c>
      <c r="O21" s="124" t="s">
        <v>213</v>
      </c>
      <c r="P21" s="125">
        <v>3</v>
      </c>
      <c r="Q21" s="124" t="s">
        <v>214</v>
      </c>
      <c r="R21" s="125">
        <v>2</v>
      </c>
      <c r="S21" s="124" t="s">
        <v>211</v>
      </c>
      <c r="T21" s="125">
        <v>6</v>
      </c>
      <c r="U21" s="124" t="s">
        <v>215</v>
      </c>
      <c r="V21" s="125">
        <v>5</v>
      </c>
      <c r="W21" s="124" t="s">
        <v>198</v>
      </c>
      <c r="X21" s="125">
        <v>7</v>
      </c>
      <c r="Y21" s="124" t="s">
        <v>210</v>
      </c>
      <c r="Z21" s="125">
        <v>13</v>
      </c>
      <c r="AA21" s="124" t="s">
        <v>249</v>
      </c>
      <c r="AB21" s="125">
        <v>16</v>
      </c>
      <c r="AC21" s="124" t="s">
        <v>276</v>
      </c>
      <c r="AD21" s="125">
        <v>8</v>
      </c>
      <c r="AE21" s="124" t="s">
        <v>207</v>
      </c>
      <c r="AF21" s="125">
        <v>12</v>
      </c>
      <c r="AG21" s="124"/>
      <c r="AH21" s="125"/>
      <c r="AI21" s="9">
        <f t="shared" si="1"/>
        <v>135</v>
      </c>
      <c r="AJ21" s="9">
        <f t="shared" si="2"/>
        <v>122</v>
      </c>
    </row>
    <row r="22" spans="1:36" x14ac:dyDescent="0.3">
      <c r="A22">
        <f t="shared" si="0"/>
        <v>8</v>
      </c>
      <c r="B22" s="104" t="s">
        <v>339</v>
      </c>
      <c r="C22" s="119" t="s">
        <v>278</v>
      </c>
      <c r="D22" s="151">
        <v>15</v>
      </c>
      <c r="E22" s="119" t="s">
        <v>262</v>
      </c>
      <c r="F22" s="151">
        <v>6</v>
      </c>
      <c r="G22" s="119" t="s">
        <v>263</v>
      </c>
      <c r="H22" s="151">
        <v>4</v>
      </c>
      <c r="I22" s="119" t="s">
        <v>246</v>
      </c>
      <c r="J22" s="151">
        <v>13</v>
      </c>
      <c r="K22" s="119" t="s">
        <v>245</v>
      </c>
      <c r="L22" s="151">
        <v>11</v>
      </c>
      <c r="M22" s="119" t="s">
        <v>248</v>
      </c>
      <c r="N22" s="151">
        <v>9</v>
      </c>
      <c r="O22" s="119" t="s">
        <v>213</v>
      </c>
      <c r="P22" s="151">
        <v>5</v>
      </c>
      <c r="Q22" s="119" t="s">
        <v>214</v>
      </c>
      <c r="R22" s="151">
        <v>3</v>
      </c>
      <c r="S22" s="119" t="s">
        <v>211</v>
      </c>
      <c r="T22" s="151">
        <v>8</v>
      </c>
      <c r="U22" s="119" t="s">
        <v>215</v>
      </c>
      <c r="V22" s="151">
        <v>7</v>
      </c>
      <c r="W22" s="119" t="s">
        <v>198</v>
      </c>
      <c r="X22" s="151">
        <v>12</v>
      </c>
      <c r="Y22" s="119" t="s">
        <v>210</v>
      </c>
      <c r="Z22" s="151">
        <v>10</v>
      </c>
      <c r="AA22" s="119" t="s">
        <v>249</v>
      </c>
      <c r="AB22" s="151">
        <v>14</v>
      </c>
      <c r="AC22" s="119" t="s">
        <v>260</v>
      </c>
      <c r="AD22" s="151">
        <v>2</v>
      </c>
      <c r="AE22" s="119" t="s">
        <v>207</v>
      </c>
      <c r="AF22" s="151">
        <v>16</v>
      </c>
      <c r="AG22" s="119"/>
      <c r="AH22" s="134"/>
      <c r="AI22" s="6">
        <f t="shared" si="1"/>
        <v>135</v>
      </c>
      <c r="AJ22" s="6">
        <f t="shared" si="2"/>
        <v>127</v>
      </c>
    </row>
    <row r="23" spans="1:36" x14ac:dyDescent="0.3">
      <c r="A23">
        <f t="shared" si="0"/>
        <v>21</v>
      </c>
      <c r="B23" s="89" t="s">
        <v>347</v>
      </c>
      <c r="C23" s="124" t="s">
        <v>278</v>
      </c>
      <c r="D23" s="125">
        <v>16</v>
      </c>
      <c r="E23" s="124" t="s">
        <v>262</v>
      </c>
      <c r="F23" s="125">
        <v>7</v>
      </c>
      <c r="G23" s="124" t="s">
        <v>208</v>
      </c>
      <c r="H23" s="125">
        <v>5</v>
      </c>
      <c r="I23" s="124" t="s">
        <v>246</v>
      </c>
      <c r="J23" s="125">
        <v>12</v>
      </c>
      <c r="K23" s="124" t="s">
        <v>245</v>
      </c>
      <c r="L23" s="125">
        <v>14</v>
      </c>
      <c r="M23" s="124" t="s">
        <v>248</v>
      </c>
      <c r="N23" s="125">
        <v>9</v>
      </c>
      <c r="O23" s="124" t="s">
        <v>250</v>
      </c>
      <c r="P23" s="125">
        <v>4</v>
      </c>
      <c r="Q23" s="124" t="s">
        <v>214</v>
      </c>
      <c r="R23" s="125">
        <v>6</v>
      </c>
      <c r="S23" s="124" t="s">
        <v>211</v>
      </c>
      <c r="T23" s="125">
        <v>10</v>
      </c>
      <c r="U23" s="124" t="s">
        <v>247</v>
      </c>
      <c r="V23" s="125">
        <v>3</v>
      </c>
      <c r="W23" s="124" t="s">
        <v>198</v>
      </c>
      <c r="X23" s="125">
        <v>11</v>
      </c>
      <c r="Y23" s="124" t="s">
        <v>210</v>
      </c>
      <c r="Z23" s="125">
        <v>8</v>
      </c>
      <c r="AA23" s="124" t="s">
        <v>249</v>
      </c>
      <c r="AB23" s="125">
        <v>13</v>
      </c>
      <c r="AC23" s="124" t="s">
        <v>276</v>
      </c>
      <c r="AD23" s="125">
        <v>2</v>
      </c>
      <c r="AE23" s="124" t="s">
        <v>207</v>
      </c>
      <c r="AF23" s="125">
        <v>15</v>
      </c>
      <c r="AG23" s="124"/>
      <c r="AH23" s="125"/>
      <c r="AI23" s="9">
        <f t="shared" si="1"/>
        <v>135</v>
      </c>
      <c r="AJ23" s="9">
        <f t="shared" si="2"/>
        <v>119</v>
      </c>
    </row>
    <row r="24" spans="1:36" x14ac:dyDescent="0.3">
      <c r="A24">
        <f t="shared" si="0"/>
        <v>18</v>
      </c>
      <c r="B24" s="104" t="s">
        <v>345</v>
      </c>
      <c r="C24" s="119" t="s">
        <v>278</v>
      </c>
      <c r="D24" s="151">
        <v>16</v>
      </c>
      <c r="E24" s="119" t="s">
        <v>262</v>
      </c>
      <c r="F24" s="151">
        <v>4</v>
      </c>
      <c r="G24" s="119" t="s">
        <v>263</v>
      </c>
      <c r="H24" s="151">
        <v>3</v>
      </c>
      <c r="I24" s="119" t="s">
        <v>246</v>
      </c>
      <c r="J24" s="151">
        <v>12</v>
      </c>
      <c r="K24" s="119" t="s">
        <v>245</v>
      </c>
      <c r="L24" s="151">
        <v>13</v>
      </c>
      <c r="M24" s="119" t="s">
        <v>248</v>
      </c>
      <c r="N24" s="151">
        <v>7</v>
      </c>
      <c r="O24" s="119" t="s">
        <v>213</v>
      </c>
      <c r="P24" s="151">
        <v>2</v>
      </c>
      <c r="Q24" s="119" t="s">
        <v>214</v>
      </c>
      <c r="R24" s="151">
        <v>6</v>
      </c>
      <c r="S24" s="119" t="s">
        <v>211</v>
      </c>
      <c r="T24" s="151">
        <v>10</v>
      </c>
      <c r="U24" s="119" t="s">
        <v>215</v>
      </c>
      <c r="V24" s="151">
        <v>9</v>
      </c>
      <c r="W24" s="119" t="s">
        <v>198</v>
      </c>
      <c r="X24" s="151">
        <v>11</v>
      </c>
      <c r="Y24" s="119" t="s">
        <v>210</v>
      </c>
      <c r="Z24" s="151">
        <v>8</v>
      </c>
      <c r="AA24" s="119" t="s">
        <v>249</v>
      </c>
      <c r="AB24" s="151">
        <v>14</v>
      </c>
      <c r="AC24" s="119" t="s">
        <v>276</v>
      </c>
      <c r="AD24" s="151">
        <v>5</v>
      </c>
      <c r="AE24" s="119" t="s">
        <v>207</v>
      </c>
      <c r="AF24" s="151">
        <v>15</v>
      </c>
      <c r="AG24" s="119"/>
      <c r="AH24" s="134"/>
      <c r="AI24" s="6">
        <f t="shared" si="1"/>
        <v>135</v>
      </c>
      <c r="AJ24" s="6">
        <f t="shared" si="2"/>
        <v>122</v>
      </c>
    </row>
    <row r="25" spans="1:36" ht="14.95" thickBot="1" x14ac:dyDescent="0.35">
      <c r="A25">
        <f t="shared" si="0"/>
        <v>13</v>
      </c>
      <c r="B25" s="118" t="s">
        <v>346</v>
      </c>
      <c r="C25" s="66" t="s">
        <v>278</v>
      </c>
      <c r="D25" s="67">
        <v>16</v>
      </c>
      <c r="E25" s="66" t="s">
        <v>262</v>
      </c>
      <c r="F25" s="67">
        <v>9</v>
      </c>
      <c r="G25" s="66" t="s">
        <v>208</v>
      </c>
      <c r="H25" s="67">
        <v>3</v>
      </c>
      <c r="I25" s="66" t="s">
        <v>246</v>
      </c>
      <c r="J25" s="67">
        <v>12</v>
      </c>
      <c r="K25" s="66" t="s">
        <v>245</v>
      </c>
      <c r="L25" s="67">
        <v>15</v>
      </c>
      <c r="M25" s="66" t="s">
        <v>248</v>
      </c>
      <c r="N25" s="67">
        <v>5</v>
      </c>
      <c r="O25" s="66" t="s">
        <v>250</v>
      </c>
      <c r="P25" s="67">
        <v>2</v>
      </c>
      <c r="Q25" s="66" t="s">
        <v>214</v>
      </c>
      <c r="R25" s="67">
        <v>7</v>
      </c>
      <c r="S25" s="66" t="s">
        <v>211</v>
      </c>
      <c r="T25" s="67">
        <v>6</v>
      </c>
      <c r="U25" s="66" t="s">
        <v>215</v>
      </c>
      <c r="V25" s="67">
        <v>13</v>
      </c>
      <c r="W25" s="66" t="s">
        <v>198</v>
      </c>
      <c r="X25" s="67">
        <v>8</v>
      </c>
      <c r="Y25" s="66" t="s">
        <v>210</v>
      </c>
      <c r="Z25" s="67">
        <v>4</v>
      </c>
      <c r="AA25" s="66" t="s">
        <v>249</v>
      </c>
      <c r="AB25" s="67">
        <v>14</v>
      </c>
      <c r="AC25" s="66" t="s">
        <v>260</v>
      </c>
      <c r="AD25" s="67">
        <v>10</v>
      </c>
      <c r="AE25" s="66" t="s">
        <v>207</v>
      </c>
      <c r="AF25" s="67">
        <v>11</v>
      </c>
      <c r="AG25" s="66"/>
      <c r="AH25" s="67"/>
      <c r="AI25" s="60">
        <f t="shared" si="1"/>
        <v>135</v>
      </c>
      <c r="AJ25" s="60">
        <f t="shared" si="2"/>
        <v>125</v>
      </c>
    </row>
    <row r="26" spans="1:36" ht="14.95" thickBot="1" x14ac:dyDescent="0.35">
      <c r="B26" s="65" t="s">
        <v>15</v>
      </c>
      <c r="C26" s="222" t="s">
        <v>217</v>
      </c>
      <c r="D26" s="222"/>
      <c r="E26" s="222" t="s">
        <v>218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30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WAS@MIN</v>
      </c>
      <c r="D32" s="193"/>
      <c r="E32" s="208" t="str">
        <f t="shared" ref="E32" si="3">E3</f>
        <v>SEA@ATL</v>
      </c>
      <c r="F32" s="209"/>
      <c r="G32" s="208" t="str">
        <f t="shared" ref="G32" si="4">G3</f>
        <v>TB@TEN</v>
      </c>
      <c r="H32" s="209"/>
      <c r="I32" s="208" t="str">
        <f t="shared" ref="I32" si="5">I3</f>
        <v>ARI@NO</v>
      </c>
      <c r="J32" s="209"/>
      <c r="K32" s="208" t="str">
        <f t="shared" ref="K32" si="6">K3</f>
        <v>CIN@LAR</v>
      </c>
      <c r="L32" s="209"/>
      <c r="M32" s="208" t="str">
        <f t="shared" ref="M32" si="7">M3</f>
        <v>NYJ@JAX</v>
      </c>
      <c r="N32" s="209"/>
      <c r="O32" s="208" t="str">
        <f t="shared" ref="O32" si="8">O3</f>
        <v>PHI@BUF</v>
      </c>
      <c r="P32" s="209"/>
      <c r="Q32" s="208" t="str">
        <f t="shared" ref="Q32" si="9">Q3</f>
        <v>LAC@CHI</v>
      </c>
      <c r="R32" s="209"/>
      <c r="S32" s="208" t="str">
        <f t="shared" ref="S32" si="10">S3</f>
        <v>NYG@DET</v>
      </c>
      <c r="T32" s="209"/>
      <c r="U32" s="208" t="str">
        <f t="shared" ref="U32" si="11">U3</f>
        <v>DEN@IND</v>
      </c>
      <c r="V32" s="209"/>
      <c r="W32" s="208" t="str">
        <f t="shared" ref="W32" si="12">W3</f>
        <v>OAK@HOU</v>
      </c>
      <c r="X32" s="209"/>
      <c r="Y32" s="208" t="str">
        <f t="shared" ref="Y32" si="13">Y3</f>
        <v>CAR@SF</v>
      </c>
      <c r="Z32" s="209"/>
      <c r="AA32" s="208" t="str">
        <f t="shared" ref="AA32" si="14">AA3</f>
        <v>CLE@NE</v>
      </c>
      <c r="AB32" s="209"/>
      <c r="AC32" s="208" t="str">
        <f t="shared" ref="AC32" si="15">AC3</f>
        <v>GB@KC</v>
      </c>
      <c r="AD32" s="209"/>
      <c r="AE32" s="208" t="str">
        <f t="shared" ref="AE32" si="16">AE3</f>
        <v>MIA@PIT</v>
      </c>
      <c r="AF32" s="209"/>
      <c r="AG32" s="193">
        <f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IF(C4="min",D4,"-")</f>
        <v>15</v>
      </c>
      <c r="D33" s="195"/>
      <c r="E33" s="190">
        <f>IF(E4="sea",F4,"-")</f>
        <v>7</v>
      </c>
      <c r="F33" s="192"/>
      <c r="G33" s="190">
        <f>IF(G4="ten",H4,"-")</f>
        <v>2</v>
      </c>
      <c r="H33" s="192"/>
      <c r="I33" s="190">
        <f>IF(I4="no",J4,"-")</f>
        <v>10</v>
      </c>
      <c r="J33" s="192"/>
      <c r="K33" s="190">
        <f>IF(K4="lar",L4,"-")</f>
        <v>14</v>
      </c>
      <c r="L33" s="192"/>
      <c r="M33" s="190">
        <f>IF(M4="jax",N4,"-")</f>
        <v>6</v>
      </c>
      <c r="N33" s="192"/>
      <c r="O33" s="190">
        <f>IF(O4="phi",P4,"-")</f>
        <v>3</v>
      </c>
      <c r="P33" s="192"/>
      <c r="Q33" s="190" t="str">
        <f>IF(Q4="lac",R4,"-")</f>
        <v>-</v>
      </c>
      <c r="R33" s="192"/>
      <c r="S33" s="190">
        <f>IF(S4="det",T4,"-")</f>
        <v>5</v>
      </c>
      <c r="T33" s="192"/>
      <c r="U33" s="190">
        <f>IF(U4="ind",V4,"-")</f>
        <v>13</v>
      </c>
      <c r="V33" s="192"/>
      <c r="W33" s="190">
        <f>IF(W4="hou",X4,"-")</f>
        <v>12</v>
      </c>
      <c r="X33" s="192"/>
      <c r="Y33" s="190">
        <f>IF(Y4="sf",Z4,"-")</f>
        <v>9</v>
      </c>
      <c r="Z33" s="192"/>
      <c r="AA33" s="190">
        <f>IF(AA4="ne",AB4,"-")</f>
        <v>11</v>
      </c>
      <c r="AB33" s="192"/>
      <c r="AC33" s="190">
        <f>IF(AC4="gb",AD4,"-")</f>
        <v>8</v>
      </c>
      <c r="AD33" s="192"/>
      <c r="AE33" s="190">
        <f>IF(AE4="pit",AF4,"-")</f>
        <v>16</v>
      </c>
      <c r="AF33" s="192"/>
      <c r="AG33" s="195">
        <f t="shared" ref="AG33:AG48" si="17">IF(AG4="",AH4,"-")</f>
        <v>0</v>
      </c>
      <c r="AH33" s="216"/>
      <c r="AJ33" s="21">
        <f t="shared" ref="AJ33:AJ54" si="18">COUNTIF(C33:AH33,"&gt;=1")</f>
        <v>14</v>
      </c>
    </row>
    <row r="34" spans="2:36" x14ac:dyDescent="0.3">
      <c r="B34" s="12" t="str">
        <f t="shared" ref="B34:B54" si="19">B5</f>
        <v>Ben</v>
      </c>
      <c r="C34" s="186">
        <f t="shared" ref="C34:C54" si="20">IF(C5="min",D5,"-")</f>
        <v>16</v>
      </c>
      <c r="D34" s="187"/>
      <c r="E34" s="186">
        <f t="shared" ref="E34:E54" si="21">IF(E5="sea",F5,"-")</f>
        <v>15</v>
      </c>
      <c r="F34" s="187"/>
      <c r="G34" s="186" t="str">
        <f t="shared" ref="G34:G54" si="22">IF(G5="ten",H5,"-")</f>
        <v>-</v>
      </c>
      <c r="H34" s="187"/>
      <c r="I34" s="186">
        <f t="shared" ref="I34:I54" si="23">IF(I5="no",J5,"-")</f>
        <v>13</v>
      </c>
      <c r="J34" s="187"/>
      <c r="K34" s="186">
        <f t="shared" ref="K34:K54" si="24">IF(K5="lar",L5,"-")</f>
        <v>11</v>
      </c>
      <c r="L34" s="187"/>
      <c r="M34" s="186">
        <f t="shared" ref="M34:M54" si="25">IF(M5="jax",N5,"-")</f>
        <v>7</v>
      </c>
      <c r="N34" s="187"/>
      <c r="O34" s="186" t="str">
        <f t="shared" ref="O34:O54" si="26">IF(O5="phi",P5,"-")</f>
        <v>-</v>
      </c>
      <c r="P34" s="187"/>
      <c r="Q34" s="186">
        <f t="shared" ref="Q34:Q54" si="27">IF(Q5="lac",R5,"-")</f>
        <v>3</v>
      </c>
      <c r="R34" s="187"/>
      <c r="S34" s="186">
        <f t="shared" ref="S34:S54" si="28">IF(S5="det",T5,"-")</f>
        <v>9</v>
      </c>
      <c r="T34" s="187"/>
      <c r="U34" s="186">
        <f t="shared" ref="U34:U54" si="29">IF(U5="ind",V5,"-")</f>
        <v>10</v>
      </c>
      <c r="V34" s="187"/>
      <c r="W34" s="186">
        <f t="shared" ref="W34:W54" si="30">IF(W5="hou",X5,"-")</f>
        <v>6</v>
      </c>
      <c r="X34" s="187"/>
      <c r="Y34" s="186">
        <f t="shared" ref="Y34:Y54" si="31">IF(Y5="sf",Z5,"-")</f>
        <v>5</v>
      </c>
      <c r="Z34" s="187"/>
      <c r="AA34" s="186">
        <f t="shared" ref="AA34:AA54" si="32">IF(AA5="ne",AB5,"-")</f>
        <v>14</v>
      </c>
      <c r="AB34" s="187"/>
      <c r="AC34" s="186">
        <f t="shared" ref="AC34:AC54" si="33">IF(AC5="gb",AD5,"-")</f>
        <v>8</v>
      </c>
      <c r="AD34" s="187"/>
      <c r="AE34" s="186">
        <f t="shared" ref="AE34:AE54" si="34">IF(AE5="pit",AF5,"-")</f>
        <v>12</v>
      </c>
      <c r="AF34" s="187"/>
      <c r="AG34" s="214">
        <f t="shared" si="17"/>
        <v>0</v>
      </c>
      <c r="AH34" s="215"/>
      <c r="AJ34" s="21">
        <f t="shared" si="18"/>
        <v>13</v>
      </c>
    </row>
    <row r="35" spans="2:36" x14ac:dyDescent="0.3">
      <c r="B35" s="11" t="str">
        <f t="shared" si="19"/>
        <v>Trevor</v>
      </c>
      <c r="C35" s="183">
        <f t="shared" si="20"/>
        <v>15</v>
      </c>
      <c r="D35" s="184"/>
      <c r="E35" s="183">
        <f t="shared" si="21"/>
        <v>9</v>
      </c>
      <c r="F35" s="184"/>
      <c r="G35" s="183">
        <f t="shared" si="22"/>
        <v>4</v>
      </c>
      <c r="H35" s="184"/>
      <c r="I35" s="183">
        <f t="shared" si="23"/>
        <v>13</v>
      </c>
      <c r="J35" s="184"/>
      <c r="K35" s="183">
        <f t="shared" si="24"/>
        <v>14</v>
      </c>
      <c r="L35" s="184"/>
      <c r="M35" s="183" t="str">
        <f t="shared" si="25"/>
        <v>-</v>
      </c>
      <c r="N35" s="184"/>
      <c r="O35" s="183">
        <f t="shared" si="26"/>
        <v>6</v>
      </c>
      <c r="P35" s="184"/>
      <c r="Q35" s="183" t="str">
        <f t="shared" si="27"/>
        <v>-</v>
      </c>
      <c r="R35" s="184"/>
      <c r="S35" s="183">
        <f t="shared" si="28"/>
        <v>10</v>
      </c>
      <c r="T35" s="184"/>
      <c r="U35" s="183">
        <f t="shared" si="29"/>
        <v>11</v>
      </c>
      <c r="V35" s="184"/>
      <c r="W35" s="183" t="str">
        <f t="shared" si="30"/>
        <v>-</v>
      </c>
      <c r="X35" s="184"/>
      <c r="Y35" s="183">
        <f t="shared" si="31"/>
        <v>8</v>
      </c>
      <c r="Z35" s="184"/>
      <c r="AA35" s="183">
        <f t="shared" si="32"/>
        <v>12</v>
      </c>
      <c r="AB35" s="184"/>
      <c r="AC35" s="183">
        <f t="shared" si="33"/>
        <v>7</v>
      </c>
      <c r="AD35" s="184"/>
      <c r="AE35" s="183">
        <f t="shared" si="34"/>
        <v>16</v>
      </c>
      <c r="AF35" s="184"/>
      <c r="AG35" s="212">
        <f t="shared" si="17"/>
        <v>0</v>
      </c>
      <c r="AH35" s="213"/>
      <c r="AJ35" s="21">
        <f t="shared" si="18"/>
        <v>12</v>
      </c>
    </row>
    <row r="36" spans="2:36" x14ac:dyDescent="0.3">
      <c r="B36" s="12" t="str">
        <f t="shared" si="19"/>
        <v>Alex</v>
      </c>
      <c r="C36" s="186">
        <f t="shared" si="20"/>
        <v>16</v>
      </c>
      <c r="D36" s="187"/>
      <c r="E36" s="186">
        <f t="shared" si="21"/>
        <v>9</v>
      </c>
      <c r="F36" s="187"/>
      <c r="G36" s="186">
        <f t="shared" si="22"/>
        <v>6</v>
      </c>
      <c r="H36" s="187"/>
      <c r="I36" s="186">
        <f t="shared" si="23"/>
        <v>13</v>
      </c>
      <c r="J36" s="187"/>
      <c r="K36" s="186">
        <f t="shared" si="24"/>
        <v>14</v>
      </c>
      <c r="L36" s="187"/>
      <c r="M36" s="186">
        <f t="shared" si="25"/>
        <v>3</v>
      </c>
      <c r="N36" s="187"/>
      <c r="O36" s="186" t="str">
        <f t="shared" si="26"/>
        <v>-</v>
      </c>
      <c r="P36" s="187"/>
      <c r="Q36" s="186" t="str">
        <f t="shared" si="27"/>
        <v>-</v>
      </c>
      <c r="R36" s="187"/>
      <c r="S36" s="186">
        <f t="shared" si="28"/>
        <v>10</v>
      </c>
      <c r="T36" s="187"/>
      <c r="U36" s="186">
        <f t="shared" si="29"/>
        <v>12</v>
      </c>
      <c r="V36" s="187"/>
      <c r="W36" s="186">
        <f t="shared" si="30"/>
        <v>15</v>
      </c>
      <c r="X36" s="187"/>
      <c r="Y36" s="186">
        <f t="shared" si="31"/>
        <v>7</v>
      </c>
      <c r="Z36" s="187"/>
      <c r="AA36" s="186">
        <f t="shared" si="32"/>
        <v>5</v>
      </c>
      <c r="AB36" s="187"/>
      <c r="AC36" s="186">
        <f t="shared" si="33"/>
        <v>11</v>
      </c>
      <c r="AD36" s="187"/>
      <c r="AE36" s="186">
        <f t="shared" si="34"/>
        <v>8</v>
      </c>
      <c r="AF36" s="187"/>
      <c r="AG36" s="214">
        <f t="shared" si="17"/>
        <v>0</v>
      </c>
      <c r="AH36" s="215"/>
      <c r="AJ36" s="21">
        <f t="shared" si="18"/>
        <v>13</v>
      </c>
    </row>
    <row r="37" spans="2:36" x14ac:dyDescent="0.3">
      <c r="B37" s="11" t="str">
        <f t="shared" si="19"/>
        <v>Katelyn</v>
      </c>
      <c r="C37" s="183">
        <f t="shared" si="20"/>
        <v>14</v>
      </c>
      <c r="D37" s="184"/>
      <c r="E37" s="183">
        <f t="shared" si="21"/>
        <v>10</v>
      </c>
      <c r="F37" s="184"/>
      <c r="G37" s="183">
        <f t="shared" si="22"/>
        <v>3</v>
      </c>
      <c r="H37" s="184"/>
      <c r="I37" s="183">
        <f t="shared" si="23"/>
        <v>13</v>
      </c>
      <c r="J37" s="184"/>
      <c r="K37" s="183">
        <f t="shared" si="24"/>
        <v>16</v>
      </c>
      <c r="L37" s="184"/>
      <c r="M37" s="183">
        <f t="shared" si="25"/>
        <v>7</v>
      </c>
      <c r="N37" s="184"/>
      <c r="O37" s="183" t="str">
        <f t="shared" si="26"/>
        <v>-</v>
      </c>
      <c r="P37" s="184"/>
      <c r="Q37" s="183" t="str">
        <f t="shared" si="27"/>
        <v>-</v>
      </c>
      <c r="R37" s="184"/>
      <c r="S37" s="183">
        <f t="shared" si="28"/>
        <v>11</v>
      </c>
      <c r="T37" s="184"/>
      <c r="U37" s="183">
        <f t="shared" si="29"/>
        <v>8</v>
      </c>
      <c r="V37" s="184"/>
      <c r="W37" s="183">
        <f t="shared" si="30"/>
        <v>9</v>
      </c>
      <c r="X37" s="184"/>
      <c r="Y37" s="183">
        <f t="shared" si="31"/>
        <v>6</v>
      </c>
      <c r="Z37" s="184"/>
      <c r="AA37" s="183">
        <f t="shared" si="32"/>
        <v>15</v>
      </c>
      <c r="AB37" s="184"/>
      <c r="AC37" s="183">
        <f t="shared" si="33"/>
        <v>5</v>
      </c>
      <c r="AD37" s="184"/>
      <c r="AE37" s="183">
        <f t="shared" si="34"/>
        <v>12</v>
      </c>
      <c r="AF37" s="184"/>
      <c r="AG37" s="212">
        <f t="shared" si="17"/>
        <v>0</v>
      </c>
      <c r="AH37" s="213"/>
      <c r="AJ37" s="21">
        <f t="shared" si="18"/>
        <v>13</v>
      </c>
    </row>
    <row r="38" spans="2:36" x14ac:dyDescent="0.3">
      <c r="B38" s="12" t="str">
        <f t="shared" si="19"/>
        <v>Shelby</v>
      </c>
      <c r="C38" s="186">
        <f t="shared" si="20"/>
        <v>14</v>
      </c>
      <c r="D38" s="187"/>
      <c r="E38" s="186">
        <f t="shared" si="21"/>
        <v>8</v>
      </c>
      <c r="F38" s="187"/>
      <c r="G38" s="186" t="str">
        <f t="shared" si="22"/>
        <v>-</v>
      </c>
      <c r="H38" s="187"/>
      <c r="I38" s="186">
        <f t="shared" si="23"/>
        <v>15</v>
      </c>
      <c r="J38" s="187"/>
      <c r="K38" s="186">
        <f t="shared" si="24"/>
        <v>16</v>
      </c>
      <c r="L38" s="187"/>
      <c r="M38" s="186">
        <f t="shared" si="25"/>
        <v>11</v>
      </c>
      <c r="N38" s="187"/>
      <c r="O38" s="186">
        <f t="shared" si="26"/>
        <v>3</v>
      </c>
      <c r="P38" s="187"/>
      <c r="Q38" s="186">
        <f t="shared" si="27"/>
        <v>2</v>
      </c>
      <c r="R38" s="187"/>
      <c r="S38" s="186">
        <f t="shared" si="28"/>
        <v>7</v>
      </c>
      <c r="T38" s="187"/>
      <c r="U38" s="186">
        <f t="shared" si="29"/>
        <v>10</v>
      </c>
      <c r="V38" s="187"/>
      <c r="W38" s="186">
        <f t="shared" si="30"/>
        <v>5</v>
      </c>
      <c r="X38" s="187"/>
      <c r="Y38" s="186">
        <f t="shared" si="31"/>
        <v>9</v>
      </c>
      <c r="Z38" s="187"/>
      <c r="AA38" s="186">
        <f t="shared" si="32"/>
        <v>13</v>
      </c>
      <c r="AB38" s="187"/>
      <c r="AC38" s="186">
        <f t="shared" si="33"/>
        <v>6</v>
      </c>
      <c r="AD38" s="187"/>
      <c r="AE38" s="186">
        <f t="shared" si="34"/>
        <v>12</v>
      </c>
      <c r="AF38" s="187"/>
      <c r="AG38" s="214">
        <f t="shared" si="17"/>
        <v>0</v>
      </c>
      <c r="AH38" s="215"/>
      <c r="AJ38" s="21">
        <f t="shared" si="18"/>
        <v>14</v>
      </c>
    </row>
    <row r="39" spans="2:36" x14ac:dyDescent="0.3">
      <c r="B39" s="11" t="str">
        <f t="shared" si="19"/>
        <v>Chris</v>
      </c>
      <c r="C39" s="183">
        <f t="shared" si="20"/>
        <v>16</v>
      </c>
      <c r="D39" s="184"/>
      <c r="E39" s="183">
        <f t="shared" si="21"/>
        <v>15</v>
      </c>
      <c r="F39" s="184"/>
      <c r="G39" s="183" t="str">
        <f t="shared" si="22"/>
        <v>-</v>
      </c>
      <c r="H39" s="184"/>
      <c r="I39" s="183">
        <f t="shared" si="23"/>
        <v>14</v>
      </c>
      <c r="J39" s="184"/>
      <c r="K39" s="183">
        <f t="shared" si="24"/>
        <v>13</v>
      </c>
      <c r="L39" s="184"/>
      <c r="M39" s="183">
        <f t="shared" si="25"/>
        <v>4</v>
      </c>
      <c r="N39" s="184"/>
      <c r="O39" s="183" t="str">
        <f t="shared" si="26"/>
        <v>-</v>
      </c>
      <c r="P39" s="184"/>
      <c r="Q39" s="183" t="str">
        <f t="shared" si="27"/>
        <v>-</v>
      </c>
      <c r="R39" s="184"/>
      <c r="S39" s="183">
        <f t="shared" si="28"/>
        <v>10</v>
      </c>
      <c r="T39" s="184"/>
      <c r="U39" s="183">
        <f t="shared" si="29"/>
        <v>8</v>
      </c>
      <c r="V39" s="184"/>
      <c r="W39" s="183">
        <f t="shared" si="30"/>
        <v>11</v>
      </c>
      <c r="X39" s="184"/>
      <c r="Y39" s="183">
        <f t="shared" si="31"/>
        <v>9</v>
      </c>
      <c r="Z39" s="184"/>
      <c r="AA39" s="183">
        <f t="shared" si="32"/>
        <v>12</v>
      </c>
      <c r="AB39" s="184"/>
      <c r="AC39" s="183" t="str">
        <f t="shared" si="33"/>
        <v>-</v>
      </c>
      <c r="AD39" s="184"/>
      <c r="AE39" s="183">
        <f t="shared" si="34"/>
        <v>5</v>
      </c>
      <c r="AF39" s="184"/>
      <c r="AG39" s="212">
        <f t="shared" si="17"/>
        <v>0</v>
      </c>
      <c r="AH39" s="213"/>
      <c r="AJ39" s="21">
        <f t="shared" si="18"/>
        <v>11</v>
      </c>
    </row>
    <row r="40" spans="2:36" x14ac:dyDescent="0.3">
      <c r="B40" s="12" t="str">
        <f t="shared" si="19"/>
        <v>Jeremy</v>
      </c>
      <c r="C40" s="186">
        <f t="shared" si="20"/>
        <v>14</v>
      </c>
      <c r="D40" s="187"/>
      <c r="E40" s="186">
        <f t="shared" si="21"/>
        <v>13</v>
      </c>
      <c r="F40" s="187"/>
      <c r="G40" s="186" t="str">
        <f t="shared" si="22"/>
        <v>-</v>
      </c>
      <c r="H40" s="187"/>
      <c r="I40" s="186">
        <f t="shared" si="23"/>
        <v>9</v>
      </c>
      <c r="J40" s="187"/>
      <c r="K40" s="186">
        <f t="shared" si="24"/>
        <v>15</v>
      </c>
      <c r="L40" s="187"/>
      <c r="M40" s="186">
        <f t="shared" si="25"/>
        <v>11</v>
      </c>
      <c r="N40" s="187"/>
      <c r="O40" s="186">
        <f t="shared" si="26"/>
        <v>2</v>
      </c>
      <c r="P40" s="187"/>
      <c r="Q40" s="186" t="str">
        <f t="shared" si="27"/>
        <v>-</v>
      </c>
      <c r="R40" s="187"/>
      <c r="S40" s="186">
        <f t="shared" si="28"/>
        <v>6</v>
      </c>
      <c r="T40" s="187"/>
      <c r="U40" s="186">
        <f t="shared" si="29"/>
        <v>8</v>
      </c>
      <c r="V40" s="187"/>
      <c r="W40" s="186">
        <f t="shared" si="30"/>
        <v>10</v>
      </c>
      <c r="X40" s="187"/>
      <c r="Y40" s="186">
        <f t="shared" si="31"/>
        <v>7</v>
      </c>
      <c r="Z40" s="187"/>
      <c r="AA40" s="186">
        <f t="shared" si="32"/>
        <v>16</v>
      </c>
      <c r="AB40" s="187"/>
      <c r="AC40" s="186">
        <f t="shared" si="33"/>
        <v>5</v>
      </c>
      <c r="AD40" s="187"/>
      <c r="AE40" s="186">
        <f t="shared" si="34"/>
        <v>12</v>
      </c>
      <c r="AF40" s="187"/>
      <c r="AG40" s="214">
        <f t="shared" si="17"/>
        <v>0</v>
      </c>
      <c r="AH40" s="215"/>
      <c r="AJ40" s="21">
        <f t="shared" si="18"/>
        <v>13</v>
      </c>
    </row>
    <row r="41" spans="2:36" x14ac:dyDescent="0.3">
      <c r="B41" s="11" t="str">
        <f t="shared" si="19"/>
        <v>Sam</v>
      </c>
      <c r="C41" s="183">
        <f t="shared" si="20"/>
        <v>8</v>
      </c>
      <c r="D41" s="184"/>
      <c r="E41" s="183">
        <f t="shared" si="21"/>
        <v>2</v>
      </c>
      <c r="F41" s="184"/>
      <c r="G41" s="183">
        <f t="shared" si="22"/>
        <v>9</v>
      </c>
      <c r="H41" s="184"/>
      <c r="I41" s="183">
        <f t="shared" si="23"/>
        <v>10</v>
      </c>
      <c r="J41" s="184"/>
      <c r="K41" s="183">
        <f t="shared" si="24"/>
        <v>11</v>
      </c>
      <c r="L41" s="184"/>
      <c r="M41" s="183">
        <f t="shared" si="25"/>
        <v>12</v>
      </c>
      <c r="N41" s="184"/>
      <c r="O41" s="183" t="str">
        <f t="shared" si="26"/>
        <v>-</v>
      </c>
      <c r="P41" s="184"/>
      <c r="Q41" s="183">
        <f t="shared" si="27"/>
        <v>4</v>
      </c>
      <c r="R41" s="184"/>
      <c r="S41" s="183">
        <f t="shared" si="28"/>
        <v>13</v>
      </c>
      <c r="T41" s="184"/>
      <c r="U41" s="183">
        <f t="shared" si="29"/>
        <v>5</v>
      </c>
      <c r="V41" s="184"/>
      <c r="W41" s="183">
        <f t="shared" si="30"/>
        <v>14</v>
      </c>
      <c r="X41" s="184"/>
      <c r="Y41" s="183">
        <f t="shared" si="31"/>
        <v>6</v>
      </c>
      <c r="Z41" s="184"/>
      <c r="AA41" s="183">
        <f t="shared" si="32"/>
        <v>16</v>
      </c>
      <c r="AB41" s="184"/>
      <c r="AC41" s="183" t="str">
        <f t="shared" si="33"/>
        <v>-</v>
      </c>
      <c r="AD41" s="184"/>
      <c r="AE41" s="183">
        <f t="shared" si="34"/>
        <v>15</v>
      </c>
      <c r="AF41" s="184"/>
      <c r="AG41" s="212">
        <f t="shared" si="17"/>
        <v>0</v>
      </c>
      <c r="AH41" s="213"/>
      <c r="AJ41" s="21">
        <f t="shared" si="18"/>
        <v>13</v>
      </c>
    </row>
    <row r="42" spans="2:36" x14ac:dyDescent="0.3">
      <c r="B42" s="12" t="str">
        <f t="shared" si="19"/>
        <v>Cody</v>
      </c>
      <c r="C42" s="186">
        <f t="shared" si="20"/>
        <v>16</v>
      </c>
      <c r="D42" s="187"/>
      <c r="E42" s="186">
        <f t="shared" si="21"/>
        <v>11</v>
      </c>
      <c r="F42" s="187"/>
      <c r="G42" s="186" t="str">
        <f t="shared" si="22"/>
        <v>-</v>
      </c>
      <c r="H42" s="187"/>
      <c r="I42" s="186">
        <f t="shared" si="23"/>
        <v>13</v>
      </c>
      <c r="J42" s="187"/>
      <c r="K42" s="186">
        <f t="shared" si="24"/>
        <v>15</v>
      </c>
      <c r="L42" s="187"/>
      <c r="M42" s="186">
        <f t="shared" si="25"/>
        <v>4</v>
      </c>
      <c r="N42" s="187"/>
      <c r="O42" s="186">
        <f t="shared" si="26"/>
        <v>3</v>
      </c>
      <c r="P42" s="187"/>
      <c r="Q42" s="186">
        <f t="shared" si="27"/>
        <v>2</v>
      </c>
      <c r="R42" s="187"/>
      <c r="S42" s="186">
        <f t="shared" si="28"/>
        <v>14</v>
      </c>
      <c r="T42" s="187"/>
      <c r="U42" s="186">
        <f t="shared" si="29"/>
        <v>6</v>
      </c>
      <c r="V42" s="187"/>
      <c r="W42" s="186">
        <f t="shared" si="30"/>
        <v>10</v>
      </c>
      <c r="X42" s="187"/>
      <c r="Y42" s="186">
        <f t="shared" si="31"/>
        <v>9</v>
      </c>
      <c r="Z42" s="187"/>
      <c r="AA42" s="186">
        <f t="shared" si="32"/>
        <v>12</v>
      </c>
      <c r="AB42" s="187"/>
      <c r="AC42" s="186">
        <f t="shared" si="33"/>
        <v>7</v>
      </c>
      <c r="AD42" s="187"/>
      <c r="AE42" s="186">
        <f t="shared" si="34"/>
        <v>8</v>
      </c>
      <c r="AF42" s="187"/>
      <c r="AG42" s="214">
        <f t="shared" si="17"/>
        <v>0</v>
      </c>
      <c r="AH42" s="215"/>
      <c r="AJ42" s="21">
        <f t="shared" si="18"/>
        <v>14</v>
      </c>
    </row>
    <row r="43" spans="2:36" x14ac:dyDescent="0.3">
      <c r="B43" s="11" t="str">
        <f t="shared" si="19"/>
        <v>Tom</v>
      </c>
      <c r="C43" s="183">
        <f t="shared" si="20"/>
        <v>16</v>
      </c>
      <c r="D43" s="184"/>
      <c r="E43" s="183">
        <f t="shared" si="21"/>
        <v>3</v>
      </c>
      <c r="F43" s="184"/>
      <c r="G43" s="183">
        <f t="shared" si="22"/>
        <v>4</v>
      </c>
      <c r="H43" s="184"/>
      <c r="I43" s="183">
        <f t="shared" si="23"/>
        <v>11</v>
      </c>
      <c r="J43" s="184"/>
      <c r="K43" s="183">
        <f t="shared" si="24"/>
        <v>12</v>
      </c>
      <c r="L43" s="184"/>
      <c r="M43" s="183">
        <f t="shared" si="25"/>
        <v>10</v>
      </c>
      <c r="N43" s="184"/>
      <c r="O43" s="183">
        <f t="shared" si="26"/>
        <v>2</v>
      </c>
      <c r="P43" s="184"/>
      <c r="Q43" s="183" t="str">
        <f t="shared" si="27"/>
        <v>-</v>
      </c>
      <c r="R43" s="184"/>
      <c r="S43" s="183">
        <f t="shared" si="28"/>
        <v>8</v>
      </c>
      <c r="T43" s="184"/>
      <c r="U43" s="183">
        <f t="shared" si="29"/>
        <v>13</v>
      </c>
      <c r="V43" s="184"/>
      <c r="W43" s="183">
        <f t="shared" si="30"/>
        <v>7</v>
      </c>
      <c r="X43" s="184"/>
      <c r="Y43" s="183">
        <f t="shared" si="31"/>
        <v>6</v>
      </c>
      <c r="Z43" s="184"/>
      <c r="AA43" s="183">
        <f t="shared" si="32"/>
        <v>15</v>
      </c>
      <c r="AB43" s="184"/>
      <c r="AC43" s="183">
        <f t="shared" si="33"/>
        <v>5</v>
      </c>
      <c r="AD43" s="184"/>
      <c r="AE43" s="183">
        <f t="shared" si="34"/>
        <v>14</v>
      </c>
      <c r="AF43" s="184"/>
      <c r="AG43" s="212">
        <f t="shared" si="17"/>
        <v>0</v>
      </c>
      <c r="AH43" s="213"/>
      <c r="AJ43" s="21">
        <f t="shared" si="18"/>
        <v>14</v>
      </c>
    </row>
    <row r="44" spans="2:36" x14ac:dyDescent="0.3">
      <c r="B44" s="12" t="str">
        <f t="shared" si="19"/>
        <v>Austin</v>
      </c>
      <c r="C44" s="186">
        <f t="shared" si="20"/>
        <v>16</v>
      </c>
      <c r="D44" s="187"/>
      <c r="E44" s="186">
        <f t="shared" si="21"/>
        <v>12</v>
      </c>
      <c r="F44" s="187"/>
      <c r="G44" s="186">
        <f t="shared" si="22"/>
        <v>7</v>
      </c>
      <c r="H44" s="187"/>
      <c r="I44" s="186">
        <f t="shared" si="23"/>
        <v>13</v>
      </c>
      <c r="J44" s="187"/>
      <c r="K44" s="186">
        <f t="shared" si="24"/>
        <v>15</v>
      </c>
      <c r="L44" s="187"/>
      <c r="M44" s="186">
        <f t="shared" si="25"/>
        <v>3</v>
      </c>
      <c r="N44" s="187"/>
      <c r="O44" s="186" t="str">
        <f t="shared" si="26"/>
        <v>-</v>
      </c>
      <c r="P44" s="187"/>
      <c r="Q44" s="186" t="str">
        <f t="shared" si="27"/>
        <v>-</v>
      </c>
      <c r="R44" s="187"/>
      <c r="S44" s="186">
        <f t="shared" si="28"/>
        <v>8</v>
      </c>
      <c r="T44" s="187"/>
      <c r="U44" s="186">
        <f t="shared" si="29"/>
        <v>9</v>
      </c>
      <c r="V44" s="187"/>
      <c r="W44" s="186">
        <f t="shared" si="30"/>
        <v>11</v>
      </c>
      <c r="X44" s="187"/>
      <c r="Y44" s="186">
        <f t="shared" si="31"/>
        <v>10</v>
      </c>
      <c r="Z44" s="187"/>
      <c r="AA44" s="186">
        <f t="shared" si="32"/>
        <v>6</v>
      </c>
      <c r="AB44" s="187"/>
      <c r="AC44" s="186">
        <f t="shared" si="33"/>
        <v>2</v>
      </c>
      <c r="AD44" s="187"/>
      <c r="AE44" s="186">
        <f t="shared" si="34"/>
        <v>14</v>
      </c>
      <c r="AF44" s="187"/>
      <c r="AG44" s="214">
        <f t="shared" si="17"/>
        <v>0</v>
      </c>
      <c r="AH44" s="215"/>
      <c r="AJ44" s="21">
        <f t="shared" si="18"/>
        <v>13</v>
      </c>
    </row>
    <row r="45" spans="2:36" x14ac:dyDescent="0.3">
      <c r="B45" s="11" t="str">
        <f t="shared" si="19"/>
        <v>Cecil</v>
      </c>
      <c r="C45" s="183">
        <f t="shared" si="20"/>
        <v>16</v>
      </c>
      <c r="D45" s="184"/>
      <c r="E45" s="183">
        <f t="shared" si="21"/>
        <v>10</v>
      </c>
      <c r="F45" s="184"/>
      <c r="G45" s="183">
        <f t="shared" si="22"/>
        <v>5</v>
      </c>
      <c r="H45" s="184"/>
      <c r="I45" s="183">
        <f t="shared" si="23"/>
        <v>12</v>
      </c>
      <c r="J45" s="184"/>
      <c r="K45" s="183">
        <f t="shared" si="24"/>
        <v>15</v>
      </c>
      <c r="L45" s="184"/>
      <c r="M45" s="183">
        <f t="shared" si="25"/>
        <v>7</v>
      </c>
      <c r="N45" s="184"/>
      <c r="O45" s="183" t="str">
        <f t="shared" si="26"/>
        <v>-</v>
      </c>
      <c r="P45" s="184"/>
      <c r="Q45" s="183" t="str">
        <f t="shared" si="27"/>
        <v>-</v>
      </c>
      <c r="R45" s="184"/>
      <c r="S45" s="183">
        <f t="shared" si="28"/>
        <v>11</v>
      </c>
      <c r="T45" s="184"/>
      <c r="U45" s="183">
        <f t="shared" si="29"/>
        <v>9</v>
      </c>
      <c r="V45" s="184"/>
      <c r="W45" s="183">
        <f t="shared" si="30"/>
        <v>8</v>
      </c>
      <c r="X45" s="184"/>
      <c r="Y45" s="183" t="str">
        <f t="shared" si="31"/>
        <v>-</v>
      </c>
      <c r="Z45" s="184"/>
      <c r="AA45" s="183">
        <f t="shared" si="32"/>
        <v>13</v>
      </c>
      <c r="AB45" s="184"/>
      <c r="AC45" s="183">
        <f t="shared" si="33"/>
        <v>3</v>
      </c>
      <c r="AD45" s="184"/>
      <c r="AE45" s="183">
        <f t="shared" si="34"/>
        <v>14</v>
      </c>
      <c r="AF45" s="184"/>
      <c r="AG45" s="212">
        <f t="shared" si="17"/>
        <v>0</v>
      </c>
      <c r="AH45" s="213"/>
      <c r="AJ45" s="21">
        <f t="shared" si="18"/>
        <v>12</v>
      </c>
    </row>
    <row r="46" spans="2:36" x14ac:dyDescent="0.3">
      <c r="B46" s="12" t="str">
        <f t="shared" si="19"/>
        <v>Thadd</v>
      </c>
      <c r="C46" s="186">
        <f t="shared" si="20"/>
        <v>10</v>
      </c>
      <c r="D46" s="187"/>
      <c r="E46" s="186">
        <f t="shared" si="21"/>
        <v>11</v>
      </c>
      <c r="F46" s="187"/>
      <c r="G46" s="186">
        <f t="shared" si="22"/>
        <v>3</v>
      </c>
      <c r="H46" s="187"/>
      <c r="I46" s="186">
        <f t="shared" si="23"/>
        <v>9</v>
      </c>
      <c r="J46" s="187"/>
      <c r="K46" s="186">
        <f t="shared" si="24"/>
        <v>12</v>
      </c>
      <c r="L46" s="187"/>
      <c r="M46" s="186">
        <f t="shared" si="25"/>
        <v>4</v>
      </c>
      <c r="N46" s="187"/>
      <c r="O46" s="186" t="str">
        <f t="shared" si="26"/>
        <v>-</v>
      </c>
      <c r="P46" s="187"/>
      <c r="Q46" s="186">
        <f t="shared" si="27"/>
        <v>5</v>
      </c>
      <c r="R46" s="187"/>
      <c r="S46" s="186">
        <f t="shared" si="28"/>
        <v>13</v>
      </c>
      <c r="T46" s="187"/>
      <c r="U46" s="186">
        <f t="shared" si="29"/>
        <v>8</v>
      </c>
      <c r="V46" s="187"/>
      <c r="W46" s="186">
        <f t="shared" si="30"/>
        <v>7</v>
      </c>
      <c r="X46" s="187"/>
      <c r="Y46" s="186">
        <f t="shared" si="31"/>
        <v>14</v>
      </c>
      <c r="Z46" s="187"/>
      <c r="AA46" s="186">
        <f t="shared" si="32"/>
        <v>15</v>
      </c>
      <c r="AB46" s="187"/>
      <c r="AC46" s="186" t="str">
        <f t="shared" si="33"/>
        <v>-</v>
      </c>
      <c r="AD46" s="187"/>
      <c r="AE46" s="186">
        <f t="shared" si="34"/>
        <v>16</v>
      </c>
      <c r="AF46" s="187"/>
      <c r="AG46" s="214">
        <f t="shared" si="17"/>
        <v>0</v>
      </c>
      <c r="AH46" s="215"/>
      <c r="AJ46" s="21">
        <f t="shared" si="18"/>
        <v>13</v>
      </c>
    </row>
    <row r="47" spans="2:36" x14ac:dyDescent="0.3">
      <c r="B47" s="11" t="str">
        <f t="shared" si="19"/>
        <v>Walker</v>
      </c>
      <c r="C47" s="183">
        <f t="shared" si="20"/>
        <v>16</v>
      </c>
      <c r="D47" s="184"/>
      <c r="E47" s="183">
        <f t="shared" si="21"/>
        <v>11</v>
      </c>
      <c r="F47" s="184"/>
      <c r="G47" s="183" t="str">
        <f t="shared" si="22"/>
        <v>-</v>
      </c>
      <c r="H47" s="184"/>
      <c r="I47" s="183">
        <f t="shared" si="23"/>
        <v>14</v>
      </c>
      <c r="J47" s="184"/>
      <c r="K47" s="183">
        <f t="shared" si="24"/>
        <v>15</v>
      </c>
      <c r="L47" s="184"/>
      <c r="M47" s="183">
        <f t="shared" si="25"/>
        <v>8</v>
      </c>
      <c r="N47" s="184"/>
      <c r="O47" s="183" t="str">
        <f t="shared" si="26"/>
        <v>-</v>
      </c>
      <c r="P47" s="184"/>
      <c r="Q47" s="183" t="str">
        <f t="shared" si="27"/>
        <v>-</v>
      </c>
      <c r="R47" s="184"/>
      <c r="S47" s="183">
        <f t="shared" si="28"/>
        <v>9</v>
      </c>
      <c r="T47" s="184"/>
      <c r="U47" s="183">
        <f t="shared" si="29"/>
        <v>6</v>
      </c>
      <c r="V47" s="184"/>
      <c r="W47" s="183">
        <f t="shared" si="30"/>
        <v>7</v>
      </c>
      <c r="X47" s="184"/>
      <c r="Y47" s="183" t="str">
        <f t="shared" si="31"/>
        <v>-</v>
      </c>
      <c r="Z47" s="184"/>
      <c r="AA47" s="183">
        <f t="shared" si="32"/>
        <v>13</v>
      </c>
      <c r="AB47" s="184"/>
      <c r="AC47" s="183">
        <f t="shared" si="33"/>
        <v>10</v>
      </c>
      <c r="AD47" s="184"/>
      <c r="AE47" s="183">
        <f t="shared" si="34"/>
        <v>12</v>
      </c>
      <c r="AF47" s="184"/>
      <c r="AG47" s="183">
        <f t="shared" si="17"/>
        <v>0</v>
      </c>
      <c r="AH47" s="185"/>
      <c r="AJ47" s="21">
        <f t="shared" si="18"/>
        <v>11</v>
      </c>
    </row>
    <row r="48" spans="2:36" x14ac:dyDescent="0.3">
      <c r="B48" s="37" t="str">
        <f t="shared" si="19"/>
        <v>A. Little</v>
      </c>
      <c r="C48" s="186">
        <f t="shared" si="20"/>
        <v>12</v>
      </c>
      <c r="D48" s="187"/>
      <c r="E48" s="186">
        <f t="shared" si="21"/>
        <v>10</v>
      </c>
      <c r="F48" s="187"/>
      <c r="G48" s="186">
        <f t="shared" si="22"/>
        <v>3</v>
      </c>
      <c r="H48" s="187"/>
      <c r="I48" s="186">
        <f t="shared" si="23"/>
        <v>13</v>
      </c>
      <c r="J48" s="187"/>
      <c r="K48" s="186">
        <f t="shared" si="24"/>
        <v>14</v>
      </c>
      <c r="L48" s="187"/>
      <c r="M48" s="186">
        <f t="shared" si="25"/>
        <v>9</v>
      </c>
      <c r="N48" s="187"/>
      <c r="O48" s="186" t="str">
        <f t="shared" si="26"/>
        <v>-</v>
      </c>
      <c r="P48" s="187"/>
      <c r="Q48" s="186" t="str">
        <f t="shared" si="27"/>
        <v>-</v>
      </c>
      <c r="R48" s="187"/>
      <c r="S48" s="186">
        <f t="shared" si="28"/>
        <v>8</v>
      </c>
      <c r="T48" s="187"/>
      <c r="U48" s="186">
        <f t="shared" si="29"/>
        <v>7</v>
      </c>
      <c r="V48" s="187"/>
      <c r="W48" s="186">
        <f t="shared" si="30"/>
        <v>11</v>
      </c>
      <c r="X48" s="187"/>
      <c r="Y48" s="186">
        <f t="shared" si="31"/>
        <v>5</v>
      </c>
      <c r="Z48" s="187"/>
      <c r="AA48" s="186">
        <f t="shared" si="32"/>
        <v>16</v>
      </c>
      <c r="AB48" s="187"/>
      <c r="AC48" s="186" t="str">
        <f t="shared" si="33"/>
        <v>-</v>
      </c>
      <c r="AD48" s="187"/>
      <c r="AE48" s="186">
        <f t="shared" si="34"/>
        <v>15</v>
      </c>
      <c r="AF48" s="187"/>
      <c r="AG48" s="186">
        <f t="shared" si="17"/>
        <v>0</v>
      </c>
      <c r="AH48" s="188"/>
      <c r="AJ48" s="21">
        <f t="shared" si="18"/>
        <v>12</v>
      </c>
    </row>
    <row r="49" spans="2:36" x14ac:dyDescent="0.3">
      <c r="B49" s="11" t="str">
        <f t="shared" si="19"/>
        <v>Carly</v>
      </c>
      <c r="C49" s="183">
        <f t="shared" si="20"/>
        <v>16</v>
      </c>
      <c r="D49" s="184"/>
      <c r="E49" s="183">
        <f t="shared" si="21"/>
        <v>6</v>
      </c>
      <c r="F49" s="184"/>
      <c r="G49" s="183">
        <f t="shared" si="22"/>
        <v>2</v>
      </c>
      <c r="H49" s="184"/>
      <c r="I49" s="183">
        <f t="shared" si="23"/>
        <v>13</v>
      </c>
      <c r="J49" s="184"/>
      <c r="K49" s="183">
        <f t="shared" si="24"/>
        <v>15</v>
      </c>
      <c r="L49" s="184"/>
      <c r="M49" s="183">
        <f t="shared" si="25"/>
        <v>10</v>
      </c>
      <c r="N49" s="184"/>
      <c r="O49" s="183" t="str">
        <f t="shared" si="26"/>
        <v>-</v>
      </c>
      <c r="P49" s="184"/>
      <c r="Q49" s="183" t="str">
        <f t="shared" si="27"/>
        <v>-</v>
      </c>
      <c r="R49" s="184"/>
      <c r="S49" s="183">
        <f t="shared" si="28"/>
        <v>8</v>
      </c>
      <c r="T49" s="184"/>
      <c r="U49" s="183">
        <f t="shared" si="29"/>
        <v>9</v>
      </c>
      <c r="V49" s="184"/>
      <c r="W49" s="183">
        <f t="shared" si="30"/>
        <v>12</v>
      </c>
      <c r="X49" s="184"/>
      <c r="Y49" s="183">
        <f t="shared" si="31"/>
        <v>11</v>
      </c>
      <c r="Z49" s="184"/>
      <c r="AA49" s="183">
        <f t="shared" si="32"/>
        <v>14</v>
      </c>
      <c r="AB49" s="184"/>
      <c r="AC49" s="183">
        <f t="shared" si="33"/>
        <v>3</v>
      </c>
      <c r="AD49" s="184"/>
      <c r="AE49" s="183">
        <f t="shared" si="34"/>
        <v>7</v>
      </c>
      <c r="AF49" s="184"/>
      <c r="AG49" s="133"/>
      <c r="AH49" s="58"/>
      <c r="AJ49" s="21">
        <f t="shared" si="18"/>
        <v>13</v>
      </c>
    </row>
    <row r="50" spans="2:36" x14ac:dyDescent="0.3">
      <c r="B50" s="12" t="str">
        <f t="shared" si="19"/>
        <v>Bobbo</v>
      </c>
      <c r="C50" s="186">
        <f t="shared" si="20"/>
        <v>14</v>
      </c>
      <c r="D50" s="187"/>
      <c r="E50" s="186">
        <f t="shared" si="21"/>
        <v>9</v>
      </c>
      <c r="F50" s="187"/>
      <c r="G50" s="186">
        <f t="shared" si="22"/>
        <v>4</v>
      </c>
      <c r="H50" s="187"/>
      <c r="I50" s="186">
        <f t="shared" si="23"/>
        <v>15</v>
      </c>
      <c r="J50" s="187"/>
      <c r="K50" s="186">
        <f t="shared" si="24"/>
        <v>11</v>
      </c>
      <c r="L50" s="187"/>
      <c r="M50" s="186">
        <f t="shared" si="25"/>
        <v>10</v>
      </c>
      <c r="N50" s="187"/>
      <c r="O50" s="186" t="str">
        <f t="shared" si="26"/>
        <v>-</v>
      </c>
      <c r="P50" s="187"/>
      <c r="Q50" s="186" t="str">
        <f t="shared" si="27"/>
        <v>-</v>
      </c>
      <c r="R50" s="187"/>
      <c r="S50" s="186">
        <f t="shared" si="28"/>
        <v>6</v>
      </c>
      <c r="T50" s="187"/>
      <c r="U50" s="186">
        <f t="shared" si="29"/>
        <v>5</v>
      </c>
      <c r="V50" s="187"/>
      <c r="W50" s="186">
        <f t="shared" si="30"/>
        <v>7</v>
      </c>
      <c r="X50" s="187"/>
      <c r="Y50" s="186">
        <f t="shared" si="31"/>
        <v>13</v>
      </c>
      <c r="Z50" s="187"/>
      <c r="AA50" s="186">
        <f t="shared" si="32"/>
        <v>16</v>
      </c>
      <c r="AB50" s="187"/>
      <c r="AC50" s="186" t="str">
        <f t="shared" si="33"/>
        <v>-</v>
      </c>
      <c r="AD50" s="187"/>
      <c r="AE50" s="186">
        <f t="shared" si="34"/>
        <v>12</v>
      </c>
      <c r="AF50" s="187"/>
      <c r="AG50" s="56"/>
      <c r="AH50" s="58"/>
      <c r="AJ50" s="21">
        <f t="shared" si="18"/>
        <v>12</v>
      </c>
    </row>
    <row r="51" spans="2:36" x14ac:dyDescent="0.3">
      <c r="B51" s="11" t="str">
        <f t="shared" si="19"/>
        <v>Trent</v>
      </c>
      <c r="C51" s="183">
        <f t="shared" si="20"/>
        <v>15</v>
      </c>
      <c r="D51" s="184"/>
      <c r="E51" s="183">
        <f t="shared" si="21"/>
        <v>6</v>
      </c>
      <c r="F51" s="184"/>
      <c r="G51" s="183">
        <f t="shared" si="22"/>
        <v>4</v>
      </c>
      <c r="H51" s="184"/>
      <c r="I51" s="183">
        <f t="shared" si="23"/>
        <v>13</v>
      </c>
      <c r="J51" s="184"/>
      <c r="K51" s="183">
        <f t="shared" si="24"/>
        <v>11</v>
      </c>
      <c r="L51" s="184"/>
      <c r="M51" s="183">
        <f t="shared" si="25"/>
        <v>9</v>
      </c>
      <c r="N51" s="184"/>
      <c r="O51" s="183" t="str">
        <f t="shared" si="26"/>
        <v>-</v>
      </c>
      <c r="P51" s="184"/>
      <c r="Q51" s="183" t="str">
        <f t="shared" si="27"/>
        <v>-</v>
      </c>
      <c r="R51" s="184"/>
      <c r="S51" s="183">
        <f t="shared" si="28"/>
        <v>8</v>
      </c>
      <c r="T51" s="184"/>
      <c r="U51" s="183">
        <f t="shared" si="29"/>
        <v>7</v>
      </c>
      <c r="V51" s="184"/>
      <c r="W51" s="183">
        <f t="shared" si="30"/>
        <v>12</v>
      </c>
      <c r="X51" s="184"/>
      <c r="Y51" s="183">
        <f t="shared" si="31"/>
        <v>10</v>
      </c>
      <c r="Z51" s="184"/>
      <c r="AA51" s="183">
        <f t="shared" si="32"/>
        <v>14</v>
      </c>
      <c r="AB51" s="184"/>
      <c r="AC51" s="183">
        <f t="shared" si="33"/>
        <v>2</v>
      </c>
      <c r="AD51" s="184"/>
      <c r="AE51" s="183">
        <f t="shared" si="34"/>
        <v>16</v>
      </c>
      <c r="AF51" s="184"/>
      <c r="AG51" s="56"/>
      <c r="AH51" s="58"/>
      <c r="AJ51" s="21">
        <f t="shared" si="18"/>
        <v>13</v>
      </c>
    </row>
    <row r="52" spans="2:36" x14ac:dyDescent="0.3">
      <c r="B52" s="12" t="str">
        <f t="shared" si="19"/>
        <v>Mitch</v>
      </c>
      <c r="C52" s="186">
        <f t="shared" si="20"/>
        <v>16</v>
      </c>
      <c r="D52" s="187"/>
      <c r="E52" s="186">
        <f t="shared" si="21"/>
        <v>7</v>
      </c>
      <c r="F52" s="187"/>
      <c r="G52" s="186" t="str">
        <f t="shared" si="22"/>
        <v>-</v>
      </c>
      <c r="H52" s="187"/>
      <c r="I52" s="186">
        <f t="shared" si="23"/>
        <v>12</v>
      </c>
      <c r="J52" s="187"/>
      <c r="K52" s="186">
        <f t="shared" si="24"/>
        <v>14</v>
      </c>
      <c r="L52" s="187"/>
      <c r="M52" s="186">
        <f t="shared" si="25"/>
        <v>9</v>
      </c>
      <c r="N52" s="187"/>
      <c r="O52" s="186">
        <f t="shared" si="26"/>
        <v>4</v>
      </c>
      <c r="P52" s="187"/>
      <c r="Q52" s="186" t="str">
        <f t="shared" si="27"/>
        <v>-</v>
      </c>
      <c r="R52" s="187"/>
      <c r="S52" s="186">
        <f t="shared" si="28"/>
        <v>10</v>
      </c>
      <c r="T52" s="187"/>
      <c r="U52" s="186" t="str">
        <f t="shared" si="29"/>
        <v>-</v>
      </c>
      <c r="V52" s="187"/>
      <c r="W52" s="186">
        <f t="shared" si="30"/>
        <v>11</v>
      </c>
      <c r="X52" s="187"/>
      <c r="Y52" s="186">
        <f t="shared" si="31"/>
        <v>8</v>
      </c>
      <c r="Z52" s="187"/>
      <c r="AA52" s="186">
        <f t="shared" si="32"/>
        <v>13</v>
      </c>
      <c r="AB52" s="187"/>
      <c r="AC52" s="186" t="str">
        <f t="shared" si="33"/>
        <v>-</v>
      </c>
      <c r="AD52" s="187"/>
      <c r="AE52" s="186">
        <f t="shared" si="34"/>
        <v>15</v>
      </c>
      <c r="AF52" s="187"/>
      <c r="AG52" s="56"/>
      <c r="AH52" s="58"/>
      <c r="AJ52" s="21">
        <f t="shared" si="18"/>
        <v>11</v>
      </c>
    </row>
    <row r="53" spans="2:36" x14ac:dyDescent="0.3">
      <c r="B53" s="11" t="str">
        <f t="shared" si="19"/>
        <v>Randi</v>
      </c>
      <c r="C53" s="183">
        <f t="shared" si="20"/>
        <v>16</v>
      </c>
      <c r="D53" s="184"/>
      <c r="E53" s="183">
        <f t="shared" si="21"/>
        <v>4</v>
      </c>
      <c r="F53" s="184"/>
      <c r="G53" s="183">
        <f t="shared" si="22"/>
        <v>3</v>
      </c>
      <c r="H53" s="184"/>
      <c r="I53" s="183">
        <f t="shared" si="23"/>
        <v>12</v>
      </c>
      <c r="J53" s="184"/>
      <c r="K53" s="183">
        <f t="shared" si="24"/>
        <v>13</v>
      </c>
      <c r="L53" s="184"/>
      <c r="M53" s="183">
        <f t="shared" si="25"/>
        <v>7</v>
      </c>
      <c r="N53" s="184"/>
      <c r="O53" s="183" t="str">
        <f t="shared" si="26"/>
        <v>-</v>
      </c>
      <c r="P53" s="184"/>
      <c r="Q53" s="183" t="str">
        <f t="shared" si="27"/>
        <v>-</v>
      </c>
      <c r="R53" s="184"/>
      <c r="S53" s="183">
        <f t="shared" si="28"/>
        <v>10</v>
      </c>
      <c r="T53" s="184"/>
      <c r="U53" s="183">
        <f t="shared" si="29"/>
        <v>9</v>
      </c>
      <c r="V53" s="184"/>
      <c r="W53" s="183">
        <f t="shared" si="30"/>
        <v>11</v>
      </c>
      <c r="X53" s="184"/>
      <c r="Y53" s="183">
        <f t="shared" si="31"/>
        <v>8</v>
      </c>
      <c r="Z53" s="184"/>
      <c r="AA53" s="183">
        <f t="shared" si="32"/>
        <v>14</v>
      </c>
      <c r="AB53" s="184"/>
      <c r="AC53" s="183" t="str">
        <f t="shared" si="33"/>
        <v>-</v>
      </c>
      <c r="AD53" s="184"/>
      <c r="AE53" s="183">
        <f t="shared" si="34"/>
        <v>15</v>
      </c>
      <c r="AF53" s="184"/>
      <c r="AG53" s="56"/>
      <c r="AH53" s="58"/>
      <c r="AJ53" s="21">
        <f t="shared" si="18"/>
        <v>12</v>
      </c>
    </row>
    <row r="54" spans="2:36" ht="14.95" thickBot="1" x14ac:dyDescent="0.35">
      <c r="B54" s="12" t="str">
        <f t="shared" si="19"/>
        <v>Brett</v>
      </c>
      <c r="C54" s="186">
        <f t="shared" si="20"/>
        <v>16</v>
      </c>
      <c r="D54" s="187"/>
      <c r="E54" s="186">
        <f t="shared" si="21"/>
        <v>9</v>
      </c>
      <c r="F54" s="187"/>
      <c r="G54" s="186" t="str">
        <f t="shared" si="22"/>
        <v>-</v>
      </c>
      <c r="H54" s="187"/>
      <c r="I54" s="186">
        <f t="shared" si="23"/>
        <v>12</v>
      </c>
      <c r="J54" s="187"/>
      <c r="K54" s="186">
        <f t="shared" si="24"/>
        <v>15</v>
      </c>
      <c r="L54" s="187"/>
      <c r="M54" s="186">
        <f t="shared" si="25"/>
        <v>5</v>
      </c>
      <c r="N54" s="187"/>
      <c r="O54" s="186">
        <f t="shared" si="26"/>
        <v>2</v>
      </c>
      <c r="P54" s="187"/>
      <c r="Q54" s="186" t="str">
        <f t="shared" si="27"/>
        <v>-</v>
      </c>
      <c r="R54" s="187"/>
      <c r="S54" s="186">
        <f t="shared" si="28"/>
        <v>6</v>
      </c>
      <c r="T54" s="187"/>
      <c r="U54" s="186">
        <f t="shared" si="29"/>
        <v>13</v>
      </c>
      <c r="V54" s="187"/>
      <c r="W54" s="186">
        <f t="shared" si="30"/>
        <v>8</v>
      </c>
      <c r="X54" s="187"/>
      <c r="Y54" s="186">
        <f t="shared" si="31"/>
        <v>4</v>
      </c>
      <c r="Z54" s="187"/>
      <c r="AA54" s="186">
        <f t="shared" si="32"/>
        <v>14</v>
      </c>
      <c r="AB54" s="187"/>
      <c r="AC54" s="186">
        <f t="shared" si="33"/>
        <v>10</v>
      </c>
      <c r="AD54" s="187"/>
      <c r="AE54" s="186">
        <f t="shared" si="34"/>
        <v>11</v>
      </c>
      <c r="AF54" s="187"/>
      <c r="AG54" s="210">
        <f t="shared" ref="AG54" si="35">IF(AG25="",AH25,"-")</f>
        <v>0</v>
      </c>
      <c r="AH54" s="211"/>
      <c r="AJ54" s="21">
        <f t="shared" si="18"/>
        <v>13</v>
      </c>
    </row>
    <row r="55" spans="2:36" x14ac:dyDescent="0.3">
      <c r="L55" s="10"/>
    </row>
    <row r="57" spans="2:36" x14ac:dyDescent="0.3">
      <c r="E57" t="s">
        <v>17</v>
      </c>
    </row>
  </sheetData>
  <mergeCells count="397">
    <mergeCell ref="AE49:AF49"/>
    <mergeCell ref="AA52:AB52"/>
    <mergeCell ref="AC52:AD52"/>
    <mergeCell ref="AE52:AF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Q50:R50"/>
    <mergeCell ref="S50:T50"/>
    <mergeCell ref="U50:V50"/>
    <mergeCell ref="W50:X50"/>
    <mergeCell ref="Y50:Z50"/>
    <mergeCell ref="AA50:AB50"/>
    <mergeCell ref="AC50:AD50"/>
    <mergeCell ref="AE50:AF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W3:X3"/>
    <mergeCell ref="Y3:Z3"/>
    <mergeCell ref="AA3:AB3"/>
    <mergeCell ref="U3:V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C54:D54"/>
    <mergeCell ref="E54:F54"/>
    <mergeCell ref="G54:H54"/>
    <mergeCell ref="I54:J54"/>
    <mergeCell ref="K54:L54"/>
    <mergeCell ref="M54:N54"/>
    <mergeCell ref="O54:P54"/>
    <mergeCell ref="Q54:R54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8:AF48"/>
    <mergeCell ref="AG48:AH48"/>
    <mergeCell ref="U48:V48"/>
    <mergeCell ref="W48:X48"/>
    <mergeCell ref="Y48:Z48"/>
    <mergeCell ref="AA48:AB48"/>
    <mergeCell ref="AC48:AD48"/>
    <mergeCell ref="S49:T49"/>
    <mergeCell ref="U49:V49"/>
    <mergeCell ref="W49:X49"/>
    <mergeCell ref="Y49:Z49"/>
    <mergeCell ref="AA49:AB49"/>
    <mergeCell ref="AC49:AD49"/>
    <mergeCell ref="U52:V52"/>
    <mergeCell ref="W52:X52"/>
    <mergeCell ref="Y52:Z52"/>
  </mergeCells>
  <conditionalFormatting sqref="C4:AI26">
    <cfRule type="cellIs" dxfId="839" priority="198" operator="equal">
      <formula>"OAK"</formula>
    </cfRule>
    <cfRule type="cellIs" dxfId="838" priority="199" operator="equal">
      <formula>"LAR"</formula>
    </cfRule>
    <cfRule type="cellIs" dxfId="837" priority="200" operator="equal">
      <formula>"DET"</formula>
    </cfRule>
    <cfRule type="cellIs" dxfId="836" priority="201" operator="equal">
      <formula>"NYJ"</formula>
    </cfRule>
    <cfRule type="cellIs" dxfId="835" priority="202" operator="equal">
      <formula>"GB"</formula>
    </cfRule>
    <cfRule type="cellIs" dxfId="834" priority="203" operator="equal">
      <formula>"CHI"</formula>
    </cfRule>
    <cfRule type="cellIs" dxfId="833" priority="204" operator="equal">
      <formula>"ARI"</formula>
    </cfRule>
    <cfRule type="cellIs" dxfId="832" priority="205" operator="equal">
      <formula>"WAS"</formula>
    </cfRule>
    <cfRule type="cellIs" dxfId="831" priority="206" operator="equal">
      <formula>"CAR"</formula>
    </cfRule>
    <cfRule type="cellIs" dxfId="830" priority="207" operator="equal">
      <formula>"DAL"</formula>
    </cfRule>
    <cfRule type="cellIs" dxfId="829" priority="208" operator="equal">
      <formula>"DEN"</formula>
    </cfRule>
    <cfRule type="cellIs" dxfId="828" priority="209" operator="equal">
      <formula>"SEA"</formula>
    </cfRule>
    <cfRule type="cellIs" dxfId="827" priority="210" operator="equal">
      <formula>"LAC"</formula>
    </cfRule>
    <cfRule type="cellIs" dxfId="826" priority="211" operator="equal">
      <formula>"KC"</formula>
    </cfRule>
    <cfRule type="cellIs" dxfId="825" priority="212" operator="equal">
      <formula>"CLE"</formula>
    </cfRule>
    <cfRule type="cellIs" dxfId="824" priority="213" operator="equal">
      <formula>"PIT"</formula>
    </cfRule>
    <cfRule type="cellIs" dxfId="823" priority="214" operator="equal">
      <formula>"IND"</formula>
    </cfRule>
    <cfRule type="cellIs" dxfId="822" priority="215" operator="equal">
      <formula>"CIN"</formula>
    </cfRule>
    <cfRule type="cellIs" dxfId="821" priority="216" operator="equal">
      <formula>"MIA"</formula>
    </cfRule>
    <cfRule type="cellIs" dxfId="820" priority="217" operator="equal">
      <formula>"TEN"</formula>
    </cfRule>
    <cfRule type="cellIs" dxfId="819" priority="218" operator="equal">
      <formula>"MIN"</formula>
    </cfRule>
    <cfRule type="cellIs" dxfId="818" priority="219" operator="equal">
      <formula>"SF"</formula>
    </cfRule>
    <cfRule type="cellIs" dxfId="817" priority="220" operator="equal">
      <formula>"NE"</formula>
    </cfRule>
    <cfRule type="cellIs" dxfId="816" priority="221" operator="equal">
      <formula>"HOU"</formula>
    </cfRule>
    <cfRule type="cellIs" dxfId="815" priority="222" operator="equal">
      <formula>"NO"</formula>
    </cfRule>
    <cfRule type="cellIs" dxfId="814" priority="223" operator="equal">
      <formula>"TB"</formula>
    </cfRule>
    <cfRule type="cellIs" dxfId="813" priority="224" operator="equal">
      <formula>"NYG"</formula>
    </cfRule>
    <cfRule type="cellIs" dxfId="812" priority="225" operator="equal">
      <formula>"JAX"</formula>
    </cfRule>
    <cfRule type="cellIs" dxfId="811" priority="226" operator="equal">
      <formula>"BAL"</formula>
    </cfRule>
    <cfRule type="cellIs" dxfId="810" priority="227" operator="equal">
      <formula>"BUF"</formula>
    </cfRule>
    <cfRule type="cellIs" dxfId="809" priority="228" operator="equal">
      <formula>"PHI"</formula>
    </cfRule>
    <cfRule type="cellIs" dxfId="808" priority="229" operator="equal">
      <formula>"ATL"</formula>
    </cfRule>
  </conditionalFormatting>
  <conditionalFormatting sqref="AI4:AI25">
    <cfRule type="cellIs" dxfId="807" priority="66" operator="equal">
      <formula>135</formula>
    </cfRule>
  </conditionalFormatting>
  <conditionalFormatting sqref="B9">
    <cfRule type="cellIs" dxfId="806" priority="2" operator="equal">
      <formula>"OAK"</formula>
    </cfRule>
    <cfRule type="cellIs" dxfId="805" priority="3" operator="equal">
      <formula>"LAR"</formula>
    </cfRule>
    <cfRule type="cellIs" dxfId="804" priority="4" operator="equal">
      <formula>"DET"</formula>
    </cfRule>
    <cfRule type="cellIs" dxfId="803" priority="5" operator="equal">
      <formula>"NYJ"</formula>
    </cfRule>
    <cfRule type="cellIs" dxfId="802" priority="6" operator="equal">
      <formula>"GB"</formula>
    </cfRule>
    <cfRule type="cellIs" dxfId="801" priority="7" operator="equal">
      <formula>"CHI"</formula>
    </cfRule>
    <cfRule type="cellIs" dxfId="800" priority="8" operator="equal">
      <formula>"ARI"</formula>
    </cfRule>
    <cfRule type="cellIs" dxfId="799" priority="9" operator="equal">
      <formula>"WAS"</formula>
    </cfRule>
    <cfRule type="cellIs" dxfId="798" priority="10" operator="equal">
      <formula>"CAR"</formula>
    </cfRule>
    <cfRule type="cellIs" dxfId="797" priority="11" operator="equal">
      <formula>"DAL"</formula>
    </cfRule>
    <cfRule type="cellIs" dxfId="796" priority="12" operator="equal">
      <formula>"DEN"</formula>
    </cfRule>
    <cfRule type="cellIs" dxfId="795" priority="13" operator="equal">
      <formula>"SEA"</formula>
    </cfRule>
    <cfRule type="cellIs" dxfId="794" priority="14" operator="equal">
      <formula>"LAC"</formula>
    </cfRule>
    <cfRule type="cellIs" dxfId="793" priority="15" operator="equal">
      <formula>"KC"</formula>
    </cfRule>
    <cfRule type="cellIs" dxfId="792" priority="16" operator="equal">
      <formula>"CLE"</formula>
    </cfRule>
    <cfRule type="cellIs" dxfId="791" priority="17" operator="equal">
      <formula>"PIT"</formula>
    </cfRule>
    <cfRule type="cellIs" dxfId="790" priority="18" operator="equal">
      <formula>"IND"</formula>
    </cfRule>
    <cfRule type="cellIs" dxfId="789" priority="19" operator="equal">
      <formula>"CIN"</formula>
    </cfRule>
    <cfRule type="cellIs" dxfId="788" priority="20" operator="equal">
      <formula>"MIA"</formula>
    </cfRule>
    <cfRule type="cellIs" dxfId="787" priority="21" operator="equal">
      <formula>"TEN"</formula>
    </cfRule>
    <cfRule type="cellIs" dxfId="786" priority="22" operator="equal">
      <formula>"MIN"</formula>
    </cfRule>
    <cfRule type="cellIs" dxfId="785" priority="23" operator="equal">
      <formula>"SF"</formula>
    </cfRule>
    <cfRule type="cellIs" dxfId="784" priority="24" operator="equal">
      <formula>"NE"</formula>
    </cfRule>
    <cfRule type="cellIs" dxfId="783" priority="25" operator="equal">
      <formula>"HOU"</formula>
    </cfRule>
    <cfRule type="cellIs" dxfId="782" priority="26" operator="equal">
      <formula>"NO"</formula>
    </cfRule>
    <cfRule type="cellIs" dxfId="781" priority="27" operator="equal">
      <formula>"TB"</formula>
    </cfRule>
    <cfRule type="cellIs" dxfId="780" priority="28" operator="equal">
      <formula>"NYG"</formula>
    </cfRule>
    <cfRule type="cellIs" dxfId="779" priority="29" operator="equal">
      <formula>"JAX"</formula>
    </cfRule>
    <cfRule type="cellIs" dxfId="778" priority="30" operator="equal">
      <formula>"BAL"</formula>
    </cfRule>
    <cfRule type="cellIs" dxfId="777" priority="31" operator="equal">
      <formula>"BUF"</formula>
    </cfRule>
    <cfRule type="cellIs" dxfId="776" priority="32" operator="equal">
      <formula>"PHI"</formula>
    </cfRule>
    <cfRule type="cellIs" dxfId="775" priority="33" operator="equal">
      <formula>"ATL"</formula>
    </cfRule>
  </conditionalFormatting>
  <conditionalFormatting sqref="AJ4:AJ25">
    <cfRule type="top10" dxfId="774" priority="1" rank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40CB-324E-4577-A454-BA8ACF7909CE}">
  <dimension ref="A1:AM57"/>
  <sheetViews>
    <sheetView showGridLines="0" showZeros="0" zoomScale="93" zoomScaleNormal="93" workbookViewId="0">
      <selection activeCell="M4" sqref="M4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bestFit="1" customWidth="1"/>
    <col min="31" max="31" width="6.5" hidden="1" customWidth="1"/>
    <col min="32" max="32" width="2.79687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9" ht="9" customHeight="1" x14ac:dyDescent="0.3"/>
    <row r="2" spans="1:39" ht="14.95" thickBot="1" x14ac:dyDescent="0.35">
      <c r="B2" s="79" t="s">
        <v>63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9" ht="14.95" thickBot="1" x14ac:dyDescent="0.35">
      <c r="B3" s="2" t="s">
        <v>0</v>
      </c>
      <c r="C3" s="200" t="s">
        <v>56</v>
      </c>
      <c r="D3" s="201"/>
      <c r="E3" s="200" t="s">
        <v>50</v>
      </c>
      <c r="F3" s="201"/>
      <c r="G3" s="200" t="s">
        <v>234</v>
      </c>
      <c r="H3" s="201"/>
      <c r="I3" s="200" t="s">
        <v>235</v>
      </c>
      <c r="J3" s="201"/>
      <c r="K3" s="200" t="s">
        <v>65</v>
      </c>
      <c r="L3" s="201"/>
      <c r="M3" s="200" t="s">
        <v>236</v>
      </c>
      <c r="N3" s="201"/>
      <c r="O3" s="200" t="s">
        <v>237</v>
      </c>
      <c r="P3" s="201"/>
      <c r="Q3" s="200" t="s">
        <v>238</v>
      </c>
      <c r="R3" s="201"/>
      <c r="S3" s="200" t="s">
        <v>239</v>
      </c>
      <c r="T3" s="201"/>
      <c r="U3" s="200" t="s">
        <v>240</v>
      </c>
      <c r="V3" s="201"/>
      <c r="W3" s="200" t="s">
        <v>241</v>
      </c>
      <c r="X3" s="201"/>
      <c r="Y3" s="200" t="s">
        <v>107</v>
      </c>
      <c r="Z3" s="201"/>
      <c r="AA3" s="200" t="s">
        <v>242</v>
      </c>
      <c r="AB3" s="201"/>
      <c r="AC3" s="200" t="s">
        <v>127</v>
      </c>
      <c r="AD3" s="201"/>
      <c r="AE3" s="200"/>
      <c r="AF3" s="201"/>
      <c r="AG3" s="200"/>
      <c r="AH3" s="201"/>
      <c r="AI3" s="24" t="s">
        <v>39</v>
      </c>
      <c r="AJ3" s="76" t="s">
        <v>16</v>
      </c>
    </row>
    <row r="4" spans="1:39" x14ac:dyDescent="0.3">
      <c r="A4">
        <f>RANK(AJ4,$AJ$4:$AJ$25,0)</f>
        <v>3</v>
      </c>
      <c r="B4" s="105" t="s">
        <v>1</v>
      </c>
      <c r="C4" s="4" t="s">
        <v>210</v>
      </c>
      <c r="D4" s="75">
        <v>13</v>
      </c>
      <c r="E4" s="4" t="s">
        <v>198</v>
      </c>
      <c r="F4" s="75">
        <v>9</v>
      </c>
      <c r="G4" s="4" t="s">
        <v>250</v>
      </c>
      <c r="H4" s="75">
        <v>11</v>
      </c>
      <c r="I4" s="4" t="s">
        <v>215</v>
      </c>
      <c r="J4" s="75">
        <v>10</v>
      </c>
      <c r="K4" s="4" t="s">
        <v>212</v>
      </c>
      <c r="L4" s="75">
        <v>4</v>
      </c>
      <c r="M4" s="4" t="s">
        <v>276</v>
      </c>
      <c r="N4" s="75">
        <v>6</v>
      </c>
      <c r="O4" s="4" t="s">
        <v>263</v>
      </c>
      <c r="P4" s="75">
        <v>5</v>
      </c>
      <c r="Q4" s="4" t="s">
        <v>213</v>
      </c>
      <c r="R4" s="75">
        <v>16</v>
      </c>
      <c r="S4" s="4" t="s">
        <v>262</v>
      </c>
      <c r="T4" s="75">
        <v>14</v>
      </c>
      <c r="U4" s="4" t="s">
        <v>216</v>
      </c>
      <c r="V4" s="75">
        <v>8</v>
      </c>
      <c r="W4" s="4" t="s">
        <v>260</v>
      </c>
      <c r="X4" s="75">
        <v>12</v>
      </c>
      <c r="Y4" s="4" t="s">
        <v>206</v>
      </c>
      <c r="Z4" s="75">
        <v>3</v>
      </c>
      <c r="AA4" s="4" t="s">
        <v>217</v>
      </c>
      <c r="AB4" s="75">
        <v>7</v>
      </c>
      <c r="AC4" s="4" t="s">
        <v>218</v>
      </c>
      <c r="AD4" s="75">
        <v>15</v>
      </c>
      <c r="AE4" s="4"/>
      <c r="AF4" s="75"/>
      <c r="AG4" s="4"/>
      <c r="AH4" s="75"/>
      <c r="AI4" s="6">
        <f>SUM(D4:AH4)</f>
        <v>133</v>
      </c>
      <c r="AJ4" s="6">
        <f>SUM(C33,E33,G33,I33,K33,M33,O33,Q33,S33,U33,W33,Y33,AA33,AC33,AE33,AG33)</f>
        <v>103</v>
      </c>
    </row>
    <row r="5" spans="1:39" x14ac:dyDescent="0.3">
      <c r="A5">
        <f t="shared" ref="A5:A25" si="0">RANK(AJ5,$AJ$4:$AJ$25,0)</f>
        <v>14</v>
      </c>
      <c r="B5" s="106" t="s">
        <v>11</v>
      </c>
      <c r="C5" s="124" t="s">
        <v>367</v>
      </c>
      <c r="D5" s="125">
        <v>8</v>
      </c>
      <c r="E5" s="124" t="s">
        <v>390</v>
      </c>
      <c r="F5" s="125">
        <v>5</v>
      </c>
      <c r="G5" s="124" t="s">
        <v>356</v>
      </c>
      <c r="H5" s="125">
        <v>13</v>
      </c>
      <c r="I5" s="124" t="s">
        <v>374</v>
      </c>
      <c r="J5" s="125">
        <v>9</v>
      </c>
      <c r="K5" s="124" t="s">
        <v>414</v>
      </c>
      <c r="L5" s="125">
        <v>4</v>
      </c>
      <c r="M5" s="124" t="s">
        <v>353</v>
      </c>
      <c r="N5" s="125">
        <v>12</v>
      </c>
      <c r="O5" s="124" t="s">
        <v>378</v>
      </c>
      <c r="P5" s="125">
        <v>10</v>
      </c>
      <c r="Q5" s="124" t="s">
        <v>375</v>
      </c>
      <c r="R5" s="125">
        <v>15</v>
      </c>
      <c r="S5" s="124" t="s">
        <v>359</v>
      </c>
      <c r="T5" s="125">
        <v>16</v>
      </c>
      <c r="U5" s="124" t="s">
        <v>365</v>
      </c>
      <c r="V5" s="125">
        <v>6</v>
      </c>
      <c r="W5" s="124" t="s">
        <v>373</v>
      </c>
      <c r="X5" s="125">
        <v>11</v>
      </c>
      <c r="Y5" s="124" t="s">
        <v>354</v>
      </c>
      <c r="Z5" s="125">
        <v>7</v>
      </c>
      <c r="AA5" s="124" t="s">
        <v>348</v>
      </c>
      <c r="AB5" s="125">
        <v>3</v>
      </c>
      <c r="AC5" s="124" t="s">
        <v>360</v>
      </c>
      <c r="AD5" s="125">
        <v>14</v>
      </c>
      <c r="AE5" s="7"/>
      <c r="AF5" s="8"/>
      <c r="AG5" s="7"/>
      <c r="AH5" s="8"/>
      <c r="AI5" s="9">
        <f t="shared" ref="AI5:AI25" si="1">SUM(D5:AH5)</f>
        <v>133</v>
      </c>
      <c r="AJ5" s="9">
        <f t="shared" ref="AJ5:AJ25" si="2">SUM(C34,E34,G34,I34,K34,M34,O34,Q34,S34,U34,W34,Y34,AA34,AC34,AE34,AG34)</f>
        <v>89</v>
      </c>
    </row>
    <row r="6" spans="1:39" x14ac:dyDescent="0.3">
      <c r="A6">
        <f t="shared" si="0"/>
        <v>15</v>
      </c>
      <c r="B6" s="104" t="s">
        <v>2</v>
      </c>
      <c r="C6" s="119" t="s">
        <v>210</v>
      </c>
      <c r="D6" s="163">
        <v>15</v>
      </c>
      <c r="E6" s="119" t="s">
        <v>198</v>
      </c>
      <c r="F6" s="163">
        <v>7</v>
      </c>
      <c r="G6" s="119" t="s">
        <v>250</v>
      </c>
      <c r="H6" s="163">
        <v>12</v>
      </c>
      <c r="I6" s="119" t="s">
        <v>215</v>
      </c>
      <c r="J6" s="163">
        <v>13</v>
      </c>
      <c r="K6" s="119" t="s">
        <v>209</v>
      </c>
      <c r="L6" s="163">
        <v>3</v>
      </c>
      <c r="M6" s="119" t="s">
        <v>276</v>
      </c>
      <c r="N6" s="163">
        <v>4</v>
      </c>
      <c r="O6" s="119" t="s">
        <v>205</v>
      </c>
      <c r="P6" s="163">
        <v>11</v>
      </c>
      <c r="Q6" s="119" t="s">
        <v>213</v>
      </c>
      <c r="R6" s="163">
        <v>16</v>
      </c>
      <c r="S6" s="119" t="s">
        <v>262</v>
      </c>
      <c r="T6" s="163">
        <v>8</v>
      </c>
      <c r="U6" s="119" t="s">
        <v>211</v>
      </c>
      <c r="V6" s="163">
        <v>6</v>
      </c>
      <c r="W6" s="119" t="s">
        <v>260</v>
      </c>
      <c r="X6" s="163">
        <v>10</v>
      </c>
      <c r="Y6" s="119" t="s">
        <v>206</v>
      </c>
      <c r="Z6" s="163">
        <v>5</v>
      </c>
      <c r="AA6" s="119" t="s">
        <v>249</v>
      </c>
      <c r="AB6" s="163">
        <v>9</v>
      </c>
      <c r="AC6" s="119" t="s">
        <v>218</v>
      </c>
      <c r="AD6" s="163">
        <v>14</v>
      </c>
      <c r="AE6" s="4"/>
      <c r="AF6" s="77"/>
      <c r="AG6" s="4"/>
      <c r="AH6" s="77"/>
      <c r="AI6" s="6">
        <f t="shared" si="1"/>
        <v>133</v>
      </c>
      <c r="AJ6" s="6">
        <f t="shared" si="2"/>
        <v>87</v>
      </c>
    </row>
    <row r="7" spans="1:39" x14ac:dyDescent="0.3">
      <c r="A7">
        <f t="shared" si="0"/>
        <v>17</v>
      </c>
      <c r="B7" s="103" t="s">
        <v>5</v>
      </c>
      <c r="C7" s="124" t="s">
        <v>210</v>
      </c>
      <c r="D7" s="125">
        <v>16</v>
      </c>
      <c r="E7" s="124" t="s">
        <v>198</v>
      </c>
      <c r="F7" s="125">
        <v>4</v>
      </c>
      <c r="G7" s="124" t="s">
        <v>250</v>
      </c>
      <c r="H7" s="125">
        <v>8</v>
      </c>
      <c r="I7" s="124" t="s">
        <v>215</v>
      </c>
      <c r="J7" s="125">
        <v>6</v>
      </c>
      <c r="K7" s="124" t="s">
        <v>209</v>
      </c>
      <c r="L7" s="125">
        <v>7</v>
      </c>
      <c r="M7" s="124" t="s">
        <v>278</v>
      </c>
      <c r="N7" s="125">
        <v>5</v>
      </c>
      <c r="O7" s="124" t="s">
        <v>205</v>
      </c>
      <c r="P7" s="125">
        <v>11</v>
      </c>
      <c r="Q7" s="124" t="s">
        <v>213</v>
      </c>
      <c r="R7" s="125">
        <v>15</v>
      </c>
      <c r="S7" s="124" t="s">
        <v>262</v>
      </c>
      <c r="T7" s="125">
        <v>12</v>
      </c>
      <c r="U7" s="124" t="s">
        <v>211</v>
      </c>
      <c r="V7" s="125">
        <v>3</v>
      </c>
      <c r="W7" s="124" t="s">
        <v>260</v>
      </c>
      <c r="X7" s="125">
        <v>13</v>
      </c>
      <c r="Y7" s="124" t="s">
        <v>206</v>
      </c>
      <c r="Z7" s="125">
        <v>9</v>
      </c>
      <c r="AA7" s="124" t="s">
        <v>249</v>
      </c>
      <c r="AB7" s="125">
        <v>10</v>
      </c>
      <c r="AC7" s="124" t="s">
        <v>218</v>
      </c>
      <c r="AD7" s="125">
        <v>14</v>
      </c>
      <c r="AE7" s="7"/>
      <c r="AF7" s="8"/>
      <c r="AG7" s="7"/>
      <c r="AH7" s="8"/>
      <c r="AI7" s="9">
        <f t="shared" si="1"/>
        <v>133</v>
      </c>
      <c r="AJ7" s="9">
        <f t="shared" si="2"/>
        <v>80</v>
      </c>
    </row>
    <row r="8" spans="1:39" x14ac:dyDescent="0.3">
      <c r="A8">
        <f t="shared" si="0"/>
        <v>13</v>
      </c>
      <c r="B8" s="104" t="s">
        <v>13</v>
      </c>
      <c r="C8" s="119" t="s">
        <v>367</v>
      </c>
      <c r="D8" s="160">
        <v>15</v>
      </c>
      <c r="E8" s="119" t="s">
        <v>377</v>
      </c>
      <c r="F8" s="160">
        <v>6</v>
      </c>
      <c r="G8" s="119" t="s">
        <v>356</v>
      </c>
      <c r="H8" s="160">
        <v>11</v>
      </c>
      <c r="I8" s="119" t="s">
        <v>374</v>
      </c>
      <c r="J8" s="160">
        <v>5</v>
      </c>
      <c r="K8" s="119" t="s">
        <v>355</v>
      </c>
      <c r="L8" s="160">
        <v>7</v>
      </c>
      <c r="M8" s="119" t="s">
        <v>352</v>
      </c>
      <c r="N8" s="160">
        <v>3</v>
      </c>
      <c r="O8" s="119" t="s">
        <v>378</v>
      </c>
      <c r="P8" s="160">
        <v>8</v>
      </c>
      <c r="Q8" s="119" t="s">
        <v>375</v>
      </c>
      <c r="R8" s="160">
        <v>16</v>
      </c>
      <c r="S8" s="119" t="s">
        <v>359</v>
      </c>
      <c r="T8" s="160">
        <v>14</v>
      </c>
      <c r="U8" s="119" t="s">
        <v>365</v>
      </c>
      <c r="V8" s="160">
        <v>4</v>
      </c>
      <c r="W8" s="119" t="s">
        <v>373</v>
      </c>
      <c r="X8" s="160">
        <v>12</v>
      </c>
      <c r="Y8" s="119" t="s">
        <v>354</v>
      </c>
      <c r="Z8" s="160">
        <v>9</v>
      </c>
      <c r="AA8" s="119" t="s">
        <v>363</v>
      </c>
      <c r="AB8" s="160">
        <v>10</v>
      </c>
      <c r="AC8" s="119" t="s">
        <v>360</v>
      </c>
      <c r="AD8" s="160">
        <v>13</v>
      </c>
      <c r="AE8" s="4"/>
      <c r="AF8" s="77"/>
      <c r="AG8" s="4"/>
      <c r="AH8" s="77"/>
      <c r="AI8" s="6">
        <f t="shared" si="1"/>
        <v>133</v>
      </c>
      <c r="AJ8" s="6">
        <f t="shared" si="2"/>
        <v>90</v>
      </c>
    </row>
    <row r="9" spans="1:39" x14ac:dyDescent="0.3">
      <c r="A9">
        <f t="shared" si="0"/>
        <v>8</v>
      </c>
      <c r="B9" s="116" t="s">
        <v>9</v>
      </c>
      <c r="C9" s="124" t="s">
        <v>210</v>
      </c>
      <c r="D9" s="125">
        <v>14</v>
      </c>
      <c r="E9" s="124" t="s">
        <v>248</v>
      </c>
      <c r="F9" s="125">
        <v>9</v>
      </c>
      <c r="G9" s="124" t="s">
        <v>250</v>
      </c>
      <c r="H9" s="125">
        <v>8</v>
      </c>
      <c r="I9" s="124" t="s">
        <v>207</v>
      </c>
      <c r="J9" s="125">
        <v>4</v>
      </c>
      <c r="K9" s="124" t="s">
        <v>212</v>
      </c>
      <c r="L9" s="125">
        <v>3</v>
      </c>
      <c r="M9" s="124" t="s">
        <v>278</v>
      </c>
      <c r="N9" s="125">
        <v>6</v>
      </c>
      <c r="O9" s="124" t="s">
        <v>205</v>
      </c>
      <c r="P9" s="125">
        <v>7</v>
      </c>
      <c r="Q9" s="124" t="s">
        <v>213</v>
      </c>
      <c r="R9" s="125">
        <v>16</v>
      </c>
      <c r="S9" s="124" t="s">
        <v>262</v>
      </c>
      <c r="T9" s="125">
        <v>10</v>
      </c>
      <c r="U9" s="124" t="s">
        <v>216</v>
      </c>
      <c r="V9" s="125">
        <v>5</v>
      </c>
      <c r="W9" s="124" t="s">
        <v>260</v>
      </c>
      <c r="X9" s="125">
        <v>12</v>
      </c>
      <c r="Y9" s="124" t="s">
        <v>247</v>
      </c>
      <c r="Z9" s="125">
        <v>11</v>
      </c>
      <c r="AA9" s="124" t="s">
        <v>249</v>
      </c>
      <c r="AB9" s="125">
        <v>13</v>
      </c>
      <c r="AC9" s="124" t="s">
        <v>218</v>
      </c>
      <c r="AD9" s="125">
        <v>15</v>
      </c>
      <c r="AE9" s="7"/>
      <c r="AF9" s="8"/>
      <c r="AG9" s="7"/>
      <c r="AH9" s="8"/>
      <c r="AI9" s="9">
        <f t="shared" si="1"/>
        <v>133</v>
      </c>
      <c r="AJ9" s="9">
        <f t="shared" si="2"/>
        <v>93</v>
      </c>
    </row>
    <row r="10" spans="1:39" x14ac:dyDescent="0.3">
      <c r="A10">
        <f t="shared" si="0"/>
        <v>4</v>
      </c>
      <c r="B10" s="104" t="s">
        <v>10</v>
      </c>
      <c r="C10" s="119" t="s">
        <v>367</v>
      </c>
      <c r="D10" s="163">
        <v>16</v>
      </c>
      <c r="E10" s="119" t="s">
        <v>377</v>
      </c>
      <c r="F10" s="163">
        <v>4</v>
      </c>
      <c r="G10" s="119" t="s">
        <v>356</v>
      </c>
      <c r="H10" s="163">
        <v>8</v>
      </c>
      <c r="I10" s="119" t="s">
        <v>374</v>
      </c>
      <c r="J10" s="163">
        <v>3</v>
      </c>
      <c r="K10" s="119" t="s">
        <v>355</v>
      </c>
      <c r="L10" s="163">
        <v>6</v>
      </c>
      <c r="M10" s="119" t="s">
        <v>352</v>
      </c>
      <c r="N10" s="163">
        <v>7</v>
      </c>
      <c r="O10" s="119" t="s">
        <v>378</v>
      </c>
      <c r="P10" s="163">
        <v>11</v>
      </c>
      <c r="Q10" s="119" t="s">
        <v>375</v>
      </c>
      <c r="R10" s="163">
        <v>15</v>
      </c>
      <c r="S10" s="119" t="s">
        <v>359</v>
      </c>
      <c r="T10" s="163">
        <v>14</v>
      </c>
      <c r="U10" s="119" t="s">
        <v>365</v>
      </c>
      <c r="V10" s="163">
        <v>5</v>
      </c>
      <c r="W10" s="119" t="s">
        <v>373</v>
      </c>
      <c r="X10" s="163">
        <v>13</v>
      </c>
      <c r="Y10" s="119" t="s">
        <v>354</v>
      </c>
      <c r="Z10" s="163">
        <v>12</v>
      </c>
      <c r="AA10" s="119" t="s">
        <v>348</v>
      </c>
      <c r="AB10" s="163">
        <v>10</v>
      </c>
      <c r="AC10" s="119" t="s">
        <v>360</v>
      </c>
      <c r="AD10" s="163">
        <v>9</v>
      </c>
      <c r="AE10" s="4"/>
      <c r="AF10" s="77"/>
      <c r="AG10" s="4"/>
      <c r="AH10" s="77"/>
      <c r="AI10" s="6">
        <f t="shared" si="1"/>
        <v>133</v>
      </c>
      <c r="AJ10" s="6">
        <f t="shared" si="2"/>
        <v>99</v>
      </c>
    </row>
    <row r="11" spans="1:39" x14ac:dyDescent="0.3">
      <c r="A11">
        <f t="shared" si="0"/>
        <v>16</v>
      </c>
      <c r="B11" s="103" t="s">
        <v>14</v>
      </c>
      <c r="C11" s="7" t="s">
        <v>210</v>
      </c>
      <c r="D11" s="8">
        <v>16</v>
      </c>
      <c r="E11" s="7" t="s">
        <v>198</v>
      </c>
      <c r="F11" s="8">
        <v>9</v>
      </c>
      <c r="G11" s="7" t="s">
        <v>250</v>
      </c>
      <c r="H11" s="8">
        <v>11</v>
      </c>
      <c r="I11" s="7" t="s">
        <v>215</v>
      </c>
      <c r="J11" s="8">
        <v>7</v>
      </c>
      <c r="K11" s="7" t="s">
        <v>209</v>
      </c>
      <c r="L11" s="8">
        <v>8</v>
      </c>
      <c r="M11" s="7" t="s">
        <v>278</v>
      </c>
      <c r="N11" s="8">
        <v>3</v>
      </c>
      <c r="O11" s="7" t="s">
        <v>205</v>
      </c>
      <c r="P11" s="8">
        <v>5</v>
      </c>
      <c r="Q11" s="7" t="s">
        <v>213</v>
      </c>
      <c r="R11" s="8">
        <v>15</v>
      </c>
      <c r="S11" s="7" t="s">
        <v>262</v>
      </c>
      <c r="T11" s="8">
        <v>12</v>
      </c>
      <c r="U11" s="7" t="s">
        <v>211</v>
      </c>
      <c r="V11" s="8">
        <v>6</v>
      </c>
      <c r="W11" s="7" t="s">
        <v>260</v>
      </c>
      <c r="X11" s="8">
        <v>13</v>
      </c>
      <c r="Y11" s="7" t="s">
        <v>206</v>
      </c>
      <c r="Z11" s="8">
        <v>4</v>
      </c>
      <c r="AA11" s="7" t="s">
        <v>249</v>
      </c>
      <c r="AB11" s="8">
        <v>10</v>
      </c>
      <c r="AC11" s="7" t="s">
        <v>218</v>
      </c>
      <c r="AD11" s="8">
        <v>14</v>
      </c>
      <c r="AE11" s="7"/>
      <c r="AF11" s="8"/>
      <c r="AG11" s="7"/>
      <c r="AH11" s="8"/>
      <c r="AI11" s="9">
        <f t="shared" si="1"/>
        <v>133</v>
      </c>
      <c r="AJ11" s="9">
        <f t="shared" si="2"/>
        <v>82</v>
      </c>
    </row>
    <row r="12" spans="1:39" x14ac:dyDescent="0.3">
      <c r="A12">
        <f t="shared" si="0"/>
        <v>22</v>
      </c>
      <c r="B12" s="104" t="s">
        <v>12</v>
      </c>
      <c r="C12" s="119" t="s">
        <v>210</v>
      </c>
      <c r="D12" s="163">
        <v>16</v>
      </c>
      <c r="E12" s="119" t="s">
        <v>198</v>
      </c>
      <c r="F12" s="163">
        <v>8</v>
      </c>
      <c r="G12" s="119" t="s">
        <v>250</v>
      </c>
      <c r="H12" s="163">
        <v>7</v>
      </c>
      <c r="I12" s="119" t="s">
        <v>215</v>
      </c>
      <c r="J12" s="163">
        <v>6</v>
      </c>
      <c r="K12" s="119" t="s">
        <v>209</v>
      </c>
      <c r="L12" s="163">
        <v>4</v>
      </c>
      <c r="M12" s="119" t="s">
        <v>276</v>
      </c>
      <c r="N12" s="163">
        <v>5</v>
      </c>
      <c r="O12" s="119" t="s">
        <v>263</v>
      </c>
      <c r="P12" s="163">
        <v>9</v>
      </c>
      <c r="Q12" s="119" t="s">
        <v>213</v>
      </c>
      <c r="R12" s="163">
        <v>10</v>
      </c>
      <c r="S12" s="119" t="s">
        <v>262</v>
      </c>
      <c r="T12" s="163">
        <v>11</v>
      </c>
      <c r="U12" s="119" t="s">
        <v>211</v>
      </c>
      <c r="V12" s="163">
        <v>15</v>
      </c>
      <c r="W12" s="119" t="s">
        <v>260</v>
      </c>
      <c r="X12" s="163">
        <v>14</v>
      </c>
      <c r="Y12" s="119" t="s">
        <v>247</v>
      </c>
      <c r="Z12" s="163">
        <v>3</v>
      </c>
      <c r="AA12" s="119" t="s">
        <v>249</v>
      </c>
      <c r="AB12" s="163">
        <v>13</v>
      </c>
      <c r="AC12" s="119" t="s">
        <v>218</v>
      </c>
      <c r="AD12" s="163">
        <v>12</v>
      </c>
      <c r="AE12" s="4"/>
      <c r="AF12" s="77"/>
      <c r="AG12" s="4"/>
      <c r="AH12" s="77"/>
      <c r="AI12" s="6">
        <f t="shared" si="1"/>
        <v>133</v>
      </c>
      <c r="AJ12" s="6">
        <f t="shared" si="2"/>
        <v>72</v>
      </c>
    </row>
    <row r="13" spans="1:39" x14ac:dyDescent="0.3">
      <c r="A13">
        <f t="shared" si="0"/>
        <v>17</v>
      </c>
      <c r="B13" s="103" t="s">
        <v>8</v>
      </c>
      <c r="C13" s="124" t="s">
        <v>210</v>
      </c>
      <c r="D13" s="125">
        <v>16</v>
      </c>
      <c r="E13" s="124" t="s">
        <v>198</v>
      </c>
      <c r="F13" s="125">
        <v>7</v>
      </c>
      <c r="G13" s="124" t="s">
        <v>250</v>
      </c>
      <c r="H13" s="125">
        <v>6</v>
      </c>
      <c r="I13" s="124" t="s">
        <v>215</v>
      </c>
      <c r="J13" s="125">
        <v>9</v>
      </c>
      <c r="K13" s="124" t="s">
        <v>209</v>
      </c>
      <c r="L13" s="125">
        <v>10</v>
      </c>
      <c r="M13" s="124" t="s">
        <v>276</v>
      </c>
      <c r="N13" s="125">
        <v>3</v>
      </c>
      <c r="O13" s="124" t="s">
        <v>205</v>
      </c>
      <c r="P13" s="125">
        <v>5</v>
      </c>
      <c r="Q13" s="124" t="s">
        <v>213</v>
      </c>
      <c r="R13" s="125">
        <v>11</v>
      </c>
      <c r="S13" s="124" t="s">
        <v>262</v>
      </c>
      <c r="T13" s="125">
        <v>15</v>
      </c>
      <c r="U13" s="124" t="s">
        <v>216</v>
      </c>
      <c r="V13" s="125">
        <v>4</v>
      </c>
      <c r="W13" s="124" t="s">
        <v>260</v>
      </c>
      <c r="X13" s="125">
        <v>14</v>
      </c>
      <c r="Y13" s="124" t="s">
        <v>206</v>
      </c>
      <c r="Z13" s="125">
        <v>8</v>
      </c>
      <c r="AA13" s="124" t="s">
        <v>249</v>
      </c>
      <c r="AB13" s="125">
        <v>12</v>
      </c>
      <c r="AC13" s="124" t="s">
        <v>218</v>
      </c>
      <c r="AD13" s="125">
        <v>13</v>
      </c>
      <c r="AE13" s="7"/>
      <c r="AF13" s="8"/>
      <c r="AG13" s="7"/>
      <c r="AH13" s="8"/>
      <c r="AI13" s="9">
        <f t="shared" si="1"/>
        <v>133</v>
      </c>
      <c r="AJ13" s="9">
        <f t="shared" si="2"/>
        <v>80</v>
      </c>
      <c r="AM13" t="s">
        <v>17</v>
      </c>
    </row>
    <row r="14" spans="1:39" x14ac:dyDescent="0.3">
      <c r="A14">
        <f t="shared" si="0"/>
        <v>1</v>
      </c>
      <c r="B14" s="104" t="s">
        <v>6</v>
      </c>
      <c r="C14" s="119" t="s">
        <v>210</v>
      </c>
      <c r="D14" s="163">
        <v>14</v>
      </c>
      <c r="E14" s="119" t="s">
        <v>388</v>
      </c>
      <c r="F14" s="163">
        <v>8</v>
      </c>
      <c r="G14" s="119" t="s">
        <v>397</v>
      </c>
      <c r="H14" s="163">
        <v>13</v>
      </c>
      <c r="I14" s="119" t="s">
        <v>386</v>
      </c>
      <c r="J14" s="163">
        <v>9</v>
      </c>
      <c r="K14" s="119" t="s">
        <v>414</v>
      </c>
      <c r="L14" s="163">
        <v>3</v>
      </c>
      <c r="M14" s="119" t="s">
        <v>352</v>
      </c>
      <c r="N14" s="163">
        <v>4</v>
      </c>
      <c r="O14" s="119" t="s">
        <v>378</v>
      </c>
      <c r="P14" s="163">
        <v>12</v>
      </c>
      <c r="Q14" s="119" t="s">
        <v>375</v>
      </c>
      <c r="R14" s="163">
        <v>16</v>
      </c>
      <c r="S14" s="119" t="s">
        <v>359</v>
      </c>
      <c r="T14" s="163">
        <v>15</v>
      </c>
      <c r="U14" s="119" t="s">
        <v>365</v>
      </c>
      <c r="V14" s="163">
        <v>10</v>
      </c>
      <c r="W14" s="119" t="s">
        <v>373</v>
      </c>
      <c r="X14" s="163">
        <v>7</v>
      </c>
      <c r="Y14" s="119" t="s">
        <v>354</v>
      </c>
      <c r="Z14" s="163">
        <v>6</v>
      </c>
      <c r="AA14" s="119" t="s">
        <v>348</v>
      </c>
      <c r="AB14" s="163">
        <v>5</v>
      </c>
      <c r="AC14" s="119" t="s">
        <v>360</v>
      </c>
      <c r="AD14" s="163">
        <v>11</v>
      </c>
      <c r="AE14" s="4"/>
      <c r="AF14" s="77"/>
      <c r="AG14" s="4"/>
      <c r="AH14" s="77"/>
      <c r="AI14" s="6">
        <f t="shared" si="1"/>
        <v>133</v>
      </c>
      <c r="AJ14" s="6">
        <f t="shared" si="2"/>
        <v>120</v>
      </c>
    </row>
    <row r="15" spans="1:39" x14ac:dyDescent="0.3">
      <c r="A15">
        <f t="shared" si="0"/>
        <v>19</v>
      </c>
      <c r="B15" s="103" t="s">
        <v>4</v>
      </c>
      <c r="C15" s="124" t="s">
        <v>210</v>
      </c>
      <c r="D15" s="125">
        <v>16</v>
      </c>
      <c r="E15" s="124" t="s">
        <v>198</v>
      </c>
      <c r="F15" s="125">
        <v>6</v>
      </c>
      <c r="G15" s="124" t="s">
        <v>250</v>
      </c>
      <c r="H15" s="125">
        <v>7</v>
      </c>
      <c r="I15" s="124" t="s">
        <v>215</v>
      </c>
      <c r="J15" s="125">
        <v>12</v>
      </c>
      <c r="K15" s="124" t="s">
        <v>209</v>
      </c>
      <c r="L15" s="125">
        <v>8</v>
      </c>
      <c r="M15" s="124" t="s">
        <v>276</v>
      </c>
      <c r="N15" s="125">
        <v>4</v>
      </c>
      <c r="O15" s="124" t="s">
        <v>205</v>
      </c>
      <c r="P15" s="125">
        <v>3</v>
      </c>
      <c r="Q15" s="124" t="s">
        <v>213</v>
      </c>
      <c r="R15" s="125">
        <v>13</v>
      </c>
      <c r="S15" s="124" t="s">
        <v>262</v>
      </c>
      <c r="T15" s="125">
        <v>15</v>
      </c>
      <c r="U15" s="124" t="s">
        <v>211</v>
      </c>
      <c r="V15" s="125">
        <v>11</v>
      </c>
      <c r="W15" s="124" t="s">
        <v>260</v>
      </c>
      <c r="X15" s="125">
        <v>14</v>
      </c>
      <c r="Y15" s="124" t="s">
        <v>206</v>
      </c>
      <c r="Z15" s="125">
        <v>9</v>
      </c>
      <c r="AA15" s="124" t="s">
        <v>217</v>
      </c>
      <c r="AB15" s="125">
        <v>5</v>
      </c>
      <c r="AC15" s="124" t="s">
        <v>218</v>
      </c>
      <c r="AD15" s="125">
        <v>10</v>
      </c>
      <c r="AE15" s="7"/>
      <c r="AF15" s="8"/>
      <c r="AG15" s="7"/>
      <c r="AH15" s="8"/>
      <c r="AI15" s="9">
        <f t="shared" si="1"/>
        <v>133</v>
      </c>
      <c r="AJ15" s="9">
        <f t="shared" si="2"/>
        <v>79</v>
      </c>
    </row>
    <row r="16" spans="1:39" x14ac:dyDescent="0.3">
      <c r="A16">
        <f t="shared" si="0"/>
        <v>11</v>
      </c>
      <c r="B16" s="104" t="s">
        <v>7</v>
      </c>
      <c r="C16" s="119" t="s">
        <v>210</v>
      </c>
      <c r="D16" s="162">
        <v>16</v>
      </c>
      <c r="E16" s="119" t="s">
        <v>248</v>
      </c>
      <c r="F16" s="162">
        <v>5</v>
      </c>
      <c r="G16" s="119" t="s">
        <v>250</v>
      </c>
      <c r="H16" s="162">
        <v>11</v>
      </c>
      <c r="I16" s="119" t="s">
        <v>215</v>
      </c>
      <c r="J16" s="162">
        <v>8</v>
      </c>
      <c r="K16" s="119" t="s">
        <v>212</v>
      </c>
      <c r="L16" s="162">
        <v>6</v>
      </c>
      <c r="M16" s="119" t="s">
        <v>278</v>
      </c>
      <c r="N16" s="162">
        <v>9</v>
      </c>
      <c r="O16" s="119" t="s">
        <v>205</v>
      </c>
      <c r="P16" s="162">
        <v>10</v>
      </c>
      <c r="Q16" s="119" t="s">
        <v>213</v>
      </c>
      <c r="R16" s="162">
        <v>15</v>
      </c>
      <c r="S16" s="119" t="s">
        <v>262</v>
      </c>
      <c r="T16" s="162">
        <v>14</v>
      </c>
      <c r="U16" s="119" t="s">
        <v>211</v>
      </c>
      <c r="V16" s="162">
        <v>7</v>
      </c>
      <c r="W16" s="119" t="s">
        <v>260</v>
      </c>
      <c r="X16" s="162">
        <v>12</v>
      </c>
      <c r="Y16" s="119" t="s">
        <v>247</v>
      </c>
      <c r="Z16" s="162">
        <v>4</v>
      </c>
      <c r="AA16" s="119" t="s">
        <v>217</v>
      </c>
      <c r="AB16" s="162">
        <v>3</v>
      </c>
      <c r="AC16" s="119" t="s">
        <v>218</v>
      </c>
      <c r="AD16" s="162">
        <v>13</v>
      </c>
      <c r="AE16" s="4"/>
      <c r="AF16" s="77"/>
      <c r="AG16" s="4"/>
      <c r="AH16" s="77"/>
      <c r="AI16" s="6">
        <f t="shared" si="1"/>
        <v>133</v>
      </c>
      <c r="AJ16" s="6">
        <f t="shared" si="2"/>
        <v>92</v>
      </c>
    </row>
    <row r="17" spans="1:36" x14ac:dyDescent="0.3">
      <c r="A17">
        <f t="shared" si="0"/>
        <v>8</v>
      </c>
      <c r="B17" s="89" t="s">
        <v>40</v>
      </c>
      <c r="C17" s="27" t="s">
        <v>210</v>
      </c>
      <c r="D17" s="28">
        <v>15</v>
      </c>
      <c r="E17" s="27" t="s">
        <v>198</v>
      </c>
      <c r="F17" s="28">
        <v>11</v>
      </c>
      <c r="G17" s="27" t="s">
        <v>250</v>
      </c>
      <c r="H17" s="28">
        <v>7</v>
      </c>
      <c r="I17" s="27" t="s">
        <v>215</v>
      </c>
      <c r="J17" s="28">
        <v>6</v>
      </c>
      <c r="K17" s="27" t="s">
        <v>209</v>
      </c>
      <c r="L17" s="28">
        <v>3</v>
      </c>
      <c r="M17" s="27" t="s">
        <v>278</v>
      </c>
      <c r="N17" s="28">
        <v>5</v>
      </c>
      <c r="O17" s="27" t="s">
        <v>205</v>
      </c>
      <c r="P17" s="28">
        <v>10</v>
      </c>
      <c r="Q17" s="27" t="s">
        <v>213</v>
      </c>
      <c r="R17" s="28">
        <v>9</v>
      </c>
      <c r="S17" s="27" t="s">
        <v>262</v>
      </c>
      <c r="T17" s="28">
        <v>12</v>
      </c>
      <c r="U17" s="27" t="s">
        <v>211</v>
      </c>
      <c r="V17" s="28">
        <v>4</v>
      </c>
      <c r="W17" s="27" t="s">
        <v>260</v>
      </c>
      <c r="X17" s="28">
        <v>14</v>
      </c>
      <c r="Y17" s="27" t="s">
        <v>206</v>
      </c>
      <c r="Z17" s="28">
        <v>8</v>
      </c>
      <c r="AA17" s="27" t="s">
        <v>217</v>
      </c>
      <c r="AB17" s="28">
        <v>13</v>
      </c>
      <c r="AC17" s="27" t="s">
        <v>218</v>
      </c>
      <c r="AD17" s="28">
        <v>16</v>
      </c>
      <c r="AE17" s="27"/>
      <c r="AF17" s="28"/>
      <c r="AG17" s="27"/>
      <c r="AH17" s="28"/>
      <c r="AI17" s="25">
        <f t="shared" si="1"/>
        <v>133</v>
      </c>
      <c r="AJ17" s="26">
        <f t="shared" si="2"/>
        <v>93</v>
      </c>
    </row>
    <row r="18" spans="1:36" x14ac:dyDescent="0.3">
      <c r="A18">
        <f t="shared" si="0"/>
        <v>8</v>
      </c>
      <c r="B18" s="104" t="s">
        <v>3</v>
      </c>
      <c r="C18" s="119" t="s">
        <v>210</v>
      </c>
      <c r="D18" s="163">
        <v>16</v>
      </c>
      <c r="E18" s="119" t="s">
        <v>198</v>
      </c>
      <c r="F18" s="163">
        <v>5</v>
      </c>
      <c r="G18" s="119" t="s">
        <v>250</v>
      </c>
      <c r="H18" s="163">
        <v>12</v>
      </c>
      <c r="I18" s="119" t="s">
        <v>215</v>
      </c>
      <c r="J18" s="163">
        <v>8</v>
      </c>
      <c r="K18" s="119" t="s">
        <v>212</v>
      </c>
      <c r="L18" s="163">
        <v>3</v>
      </c>
      <c r="M18" s="119" t="s">
        <v>278</v>
      </c>
      <c r="N18" s="163">
        <v>7</v>
      </c>
      <c r="O18" s="119" t="s">
        <v>205</v>
      </c>
      <c r="P18" s="163">
        <v>11</v>
      </c>
      <c r="Q18" s="119" t="s">
        <v>213</v>
      </c>
      <c r="R18" s="163">
        <v>15</v>
      </c>
      <c r="S18" s="119" t="s">
        <v>262</v>
      </c>
      <c r="T18" s="163">
        <v>14</v>
      </c>
      <c r="U18" s="119" t="s">
        <v>216</v>
      </c>
      <c r="V18" s="163">
        <v>4</v>
      </c>
      <c r="W18" s="119" t="s">
        <v>260</v>
      </c>
      <c r="X18" s="163">
        <v>9</v>
      </c>
      <c r="Y18" s="119" t="s">
        <v>206</v>
      </c>
      <c r="Z18" s="163">
        <v>10</v>
      </c>
      <c r="AA18" s="119" t="s">
        <v>249</v>
      </c>
      <c r="AB18" s="163">
        <v>6</v>
      </c>
      <c r="AC18" s="119" t="s">
        <v>218</v>
      </c>
      <c r="AD18" s="163">
        <v>13</v>
      </c>
      <c r="AE18" s="4"/>
      <c r="AF18" s="77"/>
      <c r="AG18" s="4"/>
      <c r="AH18" s="77"/>
      <c r="AI18" s="40">
        <f t="shared" si="1"/>
        <v>133</v>
      </c>
      <c r="AJ18" s="74">
        <f t="shared" si="2"/>
        <v>93</v>
      </c>
    </row>
    <row r="19" spans="1:36" x14ac:dyDescent="0.3">
      <c r="A19">
        <f t="shared" si="0"/>
        <v>7</v>
      </c>
      <c r="B19" s="89" t="s">
        <v>60</v>
      </c>
      <c r="C19" s="27" t="s">
        <v>210</v>
      </c>
      <c r="D19" s="28">
        <v>15</v>
      </c>
      <c r="E19" s="27" t="s">
        <v>198</v>
      </c>
      <c r="F19" s="28">
        <v>10</v>
      </c>
      <c r="G19" s="27" t="s">
        <v>250</v>
      </c>
      <c r="H19" s="28">
        <v>12</v>
      </c>
      <c r="I19" s="27" t="s">
        <v>215</v>
      </c>
      <c r="J19" s="28">
        <v>11</v>
      </c>
      <c r="K19" s="27" t="s">
        <v>209</v>
      </c>
      <c r="L19" s="28">
        <v>8</v>
      </c>
      <c r="M19" s="27" t="s">
        <v>276</v>
      </c>
      <c r="N19" s="28">
        <v>4</v>
      </c>
      <c r="O19" s="27" t="s">
        <v>205</v>
      </c>
      <c r="P19" s="28">
        <v>7</v>
      </c>
      <c r="Q19" s="27" t="s">
        <v>213</v>
      </c>
      <c r="R19" s="28">
        <v>16</v>
      </c>
      <c r="S19" s="27" t="s">
        <v>262</v>
      </c>
      <c r="T19" s="28">
        <v>13</v>
      </c>
      <c r="U19" s="27" t="s">
        <v>211</v>
      </c>
      <c r="V19" s="28">
        <v>9</v>
      </c>
      <c r="W19" s="27" t="s">
        <v>260</v>
      </c>
      <c r="X19" s="28">
        <v>6</v>
      </c>
      <c r="Y19" s="27" t="s">
        <v>206</v>
      </c>
      <c r="Z19" s="28">
        <v>5</v>
      </c>
      <c r="AA19" s="27" t="s">
        <v>217</v>
      </c>
      <c r="AB19" s="28">
        <v>3</v>
      </c>
      <c r="AC19" s="27" t="s">
        <v>218</v>
      </c>
      <c r="AD19" s="28">
        <v>14</v>
      </c>
      <c r="AE19" s="27"/>
      <c r="AF19" s="28"/>
      <c r="AG19" s="27"/>
      <c r="AH19" s="28"/>
      <c r="AI19" s="18">
        <f t="shared" si="1"/>
        <v>133</v>
      </c>
      <c r="AJ19" s="9">
        <f t="shared" si="2"/>
        <v>94</v>
      </c>
    </row>
    <row r="20" spans="1:36" x14ac:dyDescent="0.3">
      <c r="A20">
        <f t="shared" si="0"/>
        <v>21</v>
      </c>
      <c r="B20" s="104" t="s">
        <v>61</v>
      </c>
      <c r="C20" s="119" t="s">
        <v>210</v>
      </c>
      <c r="D20" s="163">
        <v>16</v>
      </c>
      <c r="E20" s="119" t="s">
        <v>198</v>
      </c>
      <c r="F20" s="163">
        <v>5</v>
      </c>
      <c r="G20" s="119" t="s">
        <v>250</v>
      </c>
      <c r="H20" s="163">
        <v>7</v>
      </c>
      <c r="I20" s="119" t="s">
        <v>215</v>
      </c>
      <c r="J20" s="163">
        <v>4</v>
      </c>
      <c r="K20" s="119" t="s">
        <v>209</v>
      </c>
      <c r="L20" s="163">
        <v>3</v>
      </c>
      <c r="M20" s="119" t="s">
        <v>278</v>
      </c>
      <c r="N20" s="163">
        <v>6</v>
      </c>
      <c r="O20" s="119" t="s">
        <v>205</v>
      </c>
      <c r="P20" s="163">
        <v>8</v>
      </c>
      <c r="Q20" s="119" t="s">
        <v>213</v>
      </c>
      <c r="R20" s="163">
        <v>15</v>
      </c>
      <c r="S20" s="119" t="s">
        <v>262</v>
      </c>
      <c r="T20" s="163">
        <v>12</v>
      </c>
      <c r="U20" s="119" t="s">
        <v>211</v>
      </c>
      <c r="V20" s="163">
        <v>10</v>
      </c>
      <c r="W20" s="119" t="s">
        <v>260</v>
      </c>
      <c r="X20" s="163">
        <v>13</v>
      </c>
      <c r="Y20" s="119" t="s">
        <v>206</v>
      </c>
      <c r="Z20" s="163">
        <v>9</v>
      </c>
      <c r="AA20" s="119" t="s">
        <v>249</v>
      </c>
      <c r="AB20" s="163">
        <v>11</v>
      </c>
      <c r="AC20" s="119" t="s">
        <v>218</v>
      </c>
      <c r="AD20" s="163">
        <v>14</v>
      </c>
      <c r="AE20" s="4"/>
      <c r="AF20" s="77"/>
      <c r="AG20" s="4"/>
      <c r="AH20" s="77"/>
      <c r="AI20" s="40">
        <f t="shared" si="1"/>
        <v>133</v>
      </c>
      <c r="AJ20" s="74">
        <f t="shared" si="2"/>
        <v>77</v>
      </c>
    </row>
    <row r="21" spans="1:36" x14ac:dyDescent="0.3">
      <c r="A21">
        <f t="shared" si="0"/>
        <v>2</v>
      </c>
      <c r="B21" s="103" t="s">
        <v>340</v>
      </c>
      <c r="C21" s="124" t="s">
        <v>210</v>
      </c>
      <c r="D21" s="125">
        <v>16</v>
      </c>
      <c r="E21" s="124" t="s">
        <v>388</v>
      </c>
      <c r="F21" s="125">
        <v>3</v>
      </c>
      <c r="G21" s="124" t="s">
        <v>250</v>
      </c>
      <c r="H21" s="125">
        <v>4</v>
      </c>
      <c r="I21" s="124" t="s">
        <v>215</v>
      </c>
      <c r="J21" s="125">
        <v>9</v>
      </c>
      <c r="K21" s="124" t="s">
        <v>209</v>
      </c>
      <c r="L21" s="125">
        <v>6</v>
      </c>
      <c r="M21" s="124" t="s">
        <v>276</v>
      </c>
      <c r="N21" s="125">
        <v>12</v>
      </c>
      <c r="O21" s="124" t="s">
        <v>205</v>
      </c>
      <c r="P21" s="125">
        <v>10</v>
      </c>
      <c r="Q21" s="124" t="s">
        <v>213</v>
      </c>
      <c r="R21" s="125">
        <v>11</v>
      </c>
      <c r="S21" s="124" t="s">
        <v>262</v>
      </c>
      <c r="T21" s="125">
        <v>13</v>
      </c>
      <c r="U21" s="124" t="s">
        <v>216</v>
      </c>
      <c r="V21" s="125">
        <v>8</v>
      </c>
      <c r="W21" s="124" t="s">
        <v>260</v>
      </c>
      <c r="X21" s="125">
        <v>14</v>
      </c>
      <c r="Y21" s="124" t="s">
        <v>247</v>
      </c>
      <c r="Z21" s="125">
        <v>7</v>
      </c>
      <c r="AA21" s="124" t="s">
        <v>217</v>
      </c>
      <c r="AB21" s="125">
        <v>5</v>
      </c>
      <c r="AC21" s="124" t="s">
        <v>218</v>
      </c>
      <c r="AD21" s="125">
        <v>15</v>
      </c>
      <c r="AE21" s="124"/>
      <c r="AF21" s="125"/>
      <c r="AG21" s="124"/>
      <c r="AH21" s="125"/>
      <c r="AI21" s="9">
        <f t="shared" si="1"/>
        <v>133</v>
      </c>
      <c r="AJ21" s="9">
        <f t="shared" si="2"/>
        <v>104</v>
      </c>
    </row>
    <row r="22" spans="1:36" x14ac:dyDescent="0.3">
      <c r="A22">
        <f t="shared" si="0"/>
        <v>11</v>
      </c>
      <c r="B22" s="104" t="s">
        <v>339</v>
      </c>
      <c r="C22" s="119" t="s">
        <v>210</v>
      </c>
      <c r="D22" s="160">
        <v>15</v>
      </c>
      <c r="E22" s="119" t="s">
        <v>198</v>
      </c>
      <c r="F22" s="160">
        <v>11</v>
      </c>
      <c r="G22" s="119" t="s">
        <v>250</v>
      </c>
      <c r="H22" s="160">
        <v>13</v>
      </c>
      <c r="I22" s="119" t="s">
        <v>215</v>
      </c>
      <c r="J22" s="160">
        <v>4</v>
      </c>
      <c r="K22" s="119" t="s">
        <v>209</v>
      </c>
      <c r="L22" s="160">
        <v>12</v>
      </c>
      <c r="M22" s="119" t="s">
        <v>276</v>
      </c>
      <c r="N22" s="160">
        <v>3</v>
      </c>
      <c r="O22" s="119" t="s">
        <v>205</v>
      </c>
      <c r="P22" s="160">
        <v>9</v>
      </c>
      <c r="Q22" s="119" t="s">
        <v>213</v>
      </c>
      <c r="R22" s="160">
        <v>16</v>
      </c>
      <c r="S22" s="119" t="s">
        <v>262</v>
      </c>
      <c r="T22" s="160">
        <v>6</v>
      </c>
      <c r="U22" s="119" t="s">
        <v>216</v>
      </c>
      <c r="V22" s="160">
        <v>5</v>
      </c>
      <c r="W22" s="119" t="s">
        <v>260</v>
      </c>
      <c r="X22" s="160">
        <v>10</v>
      </c>
      <c r="Y22" s="119" t="s">
        <v>206</v>
      </c>
      <c r="Z22" s="160">
        <v>7</v>
      </c>
      <c r="AA22" s="119" t="s">
        <v>249</v>
      </c>
      <c r="AB22" s="160">
        <v>8</v>
      </c>
      <c r="AC22" s="119" t="s">
        <v>218</v>
      </c>
      <c r="AD22" s="160">
        <v>14</v>
      </c>
      <c r="AE22" s="119"/>
      <c r="AF22" s="134"/>
      <c r="AG22" s="119"/>
      <c r="AH22" s="134"/>
      <c r="AI22" s="6">
        <f t="shared" si="1"/>
        <v>133</v>
      </c>
      <c r="AJ22" s="6">
        <f t="shared" si="2"/>
        <v>92</v>
      </c>
    </row>
    <row r="23" spans="1:36" x14ac:dyDescent="0.3">
      <c r="A23">
        <f t="shared" si="0"/>
        <v>6</v>
      </c>
      <c r="B23" s="89" t="s">
        <v>347</v>
      </c>
      <c r="C23" s="124" t="s">
        <v>210</v>
      </c>
      <c r="D23" s="125">
        <v>16</v>
      </c>
      <c r="E23" s="124" t="s">
        <v>198</v>
      </c>
      <c r="F23" s="125">
        <v>7</v>
      </c>
      <c r="G23" s="124" t="s">
        <v>250</v>
      </c>
      <c r="H23" s="125">
        <v>12</v>
      </c>
      <c r="I23" s="124" t="s">
        <v>207</v>
      </c>
      <c r="J23" s="125">
        <v>5</v>
      </c>
      <c r="K23" s="124" t="s">
        <v>209</v>
      </c>
      <c r="L23" s="125">
        <v>8</v>
      </c>
      <c r="M23" s="124" t="s">
        <v>278</v>
      </c>
      <c r="N23" s="125">
        <v>4</v>
      </c>
      <c r="O23" s="124" t="s">
        <v>205</v>
      </c>
      <c r="P23" s="125">
        <v>10</v>
      </c>
      <c r="Q23" s="124" t="s">
        <v>213</v>
      </c>
      <c r="R23" s="125">
        <v>15</v>
      </c>
      <c r="S23" s="124" t="s">
        <v>262</v>
      </c>
      <c r="T23" s="125">
        <v>13</v>
      </c>
      <c r="U23" s="124" t="s">
        <v>211</v>
      </c>
      <c r="V23" s="125">
        <v>6</v>
      </c>
      <c r="W23" s="124" t="s">
        <v>260</v>
      </c>
      <c r="X23" s="125">
        <v>11</v>
      </c>
      <c r="Y23" s="124" t="s">
        <v>206</v>
      </c>
      <c r="Z23" s="125">
        <v>9</v>
      </c>
      <c r="AA23" s="124" t="s">
        <v>217</v>
      </c>
      <c r="AB23" s="125">
        <v>3</v>
      </c>
      <c r="AC23" s="124" t="s">
        <v>218</v>
      </c>
      <c r="AD23" s="125">
        <v>14</v>
      </c>
      <c r="AE23" s="124"/>
      <c r="AF23" s="125"/>
      <c r="AG23" s="124"/>
      <c r="AH23" s="125"/>
      <c r="AI23" s="9">
        <f t="shared" si="1"/>
        <v>133</v>
      </c>
      <c r="AJ23" s="9">
        <f t="shared" si="2"/>
        <v>95</v>
      </c>
    </row>
    <row r="24" spans="1:36" x14ac:dyDescent="0.3">
      <c r="A24">
        <f t="shared" si="0"/>
        <v>4</v>
      </c>
      <c r="B24" s="104" t="s">
        <v>345</v>
      </c>
      <c r="C24" s="119" t="s">
        <v>210</v>
      </c>
      <c r="D24" s="161">
        <v>16</v>
      </c>
      <c r="E24" s="119" t="s">
        <v>198</v>
      </c>
      <c r="F24" s="161">
        <v>5</v>
      </c>
      <c r="G24" s="119" t="s">
        <v>250</v>
      </c>
      <c r="H24" s="161">
        <v>12</v>
      </c>
      <c r="I24" s="119" t="s">
        <v>207</v>
      </c>
      <c r="J24" s="161">
        <v>4</v>
      </c>
      <c r="K24" s="119" t="s">
        <v>209</v>
      </c>
      <c r="L24" s="161">
        <v>8</v>
      </c>
      <c r="M24" s="119" t="s">
        <v>276</v>
      </c>
      <c r="N24" s="161">
        <v>3</v>
      </c>
      <c r="O24" s="119" t="s">
        <v>205</v>
      </c>
      <c r="P24" s="161">
        <v>11</v>
      </c>
      <c r="Q24" s="119" t="s">
        <v>213</v>
      </c>
      <c r="R24" s="161">
        <v>15</v>
      </c>
      <c r="S24" s="119" t="s">
        <v>262</v>
      </c>
      <c r="T24" s="161">
        <v>13</v>
      </c>
      <c r="U24" s="119" t="s">
        <v>216</v>
      </c>
      <c r="V24" s="161">
        <v>6</v>
      </c>
      <c r="W24" s="119" t="s">
        <v>260</v>
      </c>
      <c r="X24" s="161">
        <v>9</v>
      </c>
      <c r="Y24" s="119" t="s">
        <v>206</v>
      </c>
      <c r="Z24" s="161">
        <v>7</v>
      </c>
      <c r="AA24" s="119" t="s">
        <v>249</v>
      </c>
      <c r="AB24" s="161">
        <v>10</v>
      </c>
      <c r="AC24" s="119" t="s">
        <v>218</v>
      </c>
      <c r="AD24" s="161">
        <v>14</v>
      </c>
      <c r="AE24" s="119"/>
      <c r="AF24" s="134"/>
      <c r="AG24" s="119"/>
      <c r="AH24" s="134"/>
      <c r="AI24" s="6">
        <f t="shared" si="1"/>
        <v>133</v>
      </c>
      <c r="AJ24" s="6">
        <f t="shared" si="2"/>
        <v>99</v>
      </c>
    </row>
    <row r="25" spans="1:36" ht="14.95" thickBot="1" x14ac:dyDescent="0.35">
      <c r="A25">
        <f t="shared" si="0"/>
        <v>19</v>
      </c>
      <c r="B25" s="118" t="s">
        <v>346</v>
      </c>
      <c r="C25" s="124" t="s">
        <v>210</v>
      </c>
      <c r="D25" s="125">
        <v>16</v>
      </c>
      <c r="E25" s="124" t="s">
        <v>198</v>
      </c>
      <c r="F25" s="125">
        <v>7</v>
      </c>
      <c r="G25" s="124" t="s">
        <v>250</v>
      </c>
      <c r="H25" s="125">
        <v>8</v>
      </c>
      <c r="I25" s="124" t="s">
        <v>215</v>
      </c>
      <c r="J25" s="125">
        <v>5</v>
      </c>
      <c r="K25" s="124" t="s">
        <v>209</v>
      </c>
      <c r="L25" s="125">
        <v>9</v>
      </c>
      <c r="M25" s="124" t="s">
        <v>278</v>
      </c>
      <c r="N25" s="125">
        <v>4</v>
      </c>
      <c r="O25" s="124" t="s">
        <v>205</v>
      </c>
      <c r="P25" s="125">
        <v>6</v>
      </c>
      <c r="Q25" s="124" t="s">
        <v>213</v>
      </c>
      <c r="R25" s="125">
        <v>14</v>
      </c>
      <c r="S25" s="124" t="s">
        <v>262</v>
      </c>
      <c r="T25" s="125">
        <v>13</v>
      </c>
      <c r="U25" s="124" t="s">
        <v>216</v>
      </c>
      <c r="V25" s="125">
        <v>3</v>
      </c>
      <c r="W25" s="124" t="s">
        <v>260</v>
      </c>
      <c r="X25" s="125">
        <v>15</v>
      </c>
      <c r="Y25" s="124" t="s">
        <v>206</v>
      </c>
      <c r="Z25" s="125">
        <v>10</v>
      </c>
      <c r="AA25" s="124" t="s">
        <v>249</v>
      </c>
      <c r="AB25" s="125">
        <v>11</v>
      </c>
      <c r="AC25" s="124" t="s">
        <v>218</v>
      </c>
      <c r="AD25" s="125">
        <v>12</v>
      </c>
      <c r="AE25" s="124"/>
      <c r="AF25" s="125"/>
      <c r="AG25" s="124"/>
      <c r="AH25" s="125"/>
      <c r="AI25" s="59">
        <f t="shared" si="1"/>
        <v>133</v>
      </c>
      <c r="AJ25" s="60">
        <f t="shared" si="2"/>
        <v>79</v>
      </c>
    </row>
    <row r="26" spans="1:36" ht="14.95" thickBot="1" x14ac:dyDescent="0.35">
      <c r="B26" s="29" t="s">
        <v>15</v>
      </c>
      <c r="C26" s="196" t="s">
        <v>243</v>
      </c>
      <c r="D26" s="196"/>
      <c r="E26" s="196" t="s">
        <v>244</v>
      </c>
      <c r="F26" s="196"/>
      <c r="G26" s="196" t="s">
        <v>245</v>
      </c>
      <c r="H26" s="196"/>
      <c r="I26" s="196" t="s">
        <v>246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SF@ARI</v>
      </c>
      <c r="D32" s="193"/>
      <c r="E32" s="193" t="str">
        <f t="shared" ref="E32" si="3">E3</f>
        <v>HOU@JAX</v>
      </c>
      <c r="F32" s="193"/>
      <c r="G32" s="193" t="str">
        <f>G3</f>
        <v>CHI@PHI</v>
      </c>
      <c r="H32" s="193"/>
      <c r="I32" s="193" t="str">
        <f>I3</f>
        <v>IND@PIT</v>
      </c>
      <c r="J32" s="193"/>
      <c r="K32" s="193" t="str">
        <f>K3</f>
        <v>NYJ@MIA</v>
      </c>
      <c r="L32" s="193"/>
      <c r="M32" s="193" t="str">
        <f>M3</f>
        <v>MIN@KC</v>
      </c>
      <c r="N32" s="193"/>
      <c r="O32" s="193" t="str">
        <f>O3</f>
        <v>TEN@CAR</v>
      </c>
      <c r="P32" s="193"/>
      <c r="Q32" s="193" t="str">
        <f>Q3</f>
        <v>WAS@BUF</v>
      </c>
      <c r="R32" s="193"/>
      <c r="S32" s="193" t="str">
        <f>S3</f>
        <v>TB@SEA</v>
      </c>
      <c r="T32" s="193"/>
      <c r="U32" s="193" t="str">
        <f>U3</f>
        <v>DET@OAK</v>
      </c>
      <c r="V32" s="193"/>
      <c r="W32" s="193" t="str">
        <f>W3</f>
        <v>GB@LAC</v>
      </c>
      <c r="X32" s="193"/>
      <c r="Y32" s="193" t="str">
        <f>Y3</f>
        <v>CLE@DEN</v>
      </c>
      <c r="Z32" s="193"/>
      <c r="AA32" s="193" t="str">
        <f>AA3</f>
        <v>NE@BAL</v>
      </c>
      <c r="AB32" s="193"/>
      <c r="AC32" s="193" t="str">
        <f t="shared" ref="AC32" si="4">AC3</f>
        <v>DAL@NYG</v>
      </c>
      <c r="AD32" s="193"/>
      <c r="AE32" s="193">
        <f t="shared" ref="AE32" si="5">AE3</f>
        <v>0</v>
      </c>
      <c r="AF32" s="193"/>
      <c r="AG32" s="193">
        <f t="shared" ref="AG32" si="6"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IF(C4="sf",D4,"-")</f>
        <v>13</v>
      </c>
      <c r="D33" s="195"/>
      <c r="E33" s="190">
        <f>IF(E4="hou",F4,"-")</f>
        <v>9</v>
      </c>
      <c r="F33" s="192"/>
      <c r="G33" s="190">
        <f>IF(G4="phi",H4,"-")</f>
        <v>11</v>
      </c>
      <c r="H33" s="192"/>
      <c r="I33" s="190" t="str">
        <f>IF(I4="pit",J4,"-")</f>
        <v>-</v>
      </c>
      <c r="J33" s="192"/>
      <c r="K33" s="190">
        <f>IF(K4="mia",L4,"-")</f>
        <v>4</v>
      </c>
      <c r="L33" s="192"/>
      <c r="M33" s="190">
        <f>IF(M4="kc",N4,"-")</f>
        <v>6</v>
      </c>
      <c r="N33" s="192"/>
      <c r="O33" s="190" t="str">
        <f>IF(O4="car",P4,"-")</f>
        <v>-</v>
      </c>
      <c r="P33" s="192"/>
      <c r="Q33" s="190">
        <f>IF(Q4="buf",R4,"-")</f>
        <v>16</v>
      </c>
      <c r="R33" s="192"/>
      <c r="S33" s="190">
        <f>IF(S4="sea",T4,"-")</f>
        <v>14</v>
      </c>
      <c r="T33" s="192"/>
      <c r="U33" s="190">
        <f>IF(U4="oak",V4,"-")</f>
        <v>8</v>
      </c>
      <c r="V33" s="192"/>
      <c r="W33" s="190" t="str">
        <f>IF(W4="lac",X4,"-")</f>
        <v>-</v>
      </c>
      <c r="X33" s="192"/>
      <c r="Y33" s="190" t="str">
        <f>IF(Y4="den",Z4,"-")</f>
        <v>-</v>
      </c>
      <c r="Z33" s="192"/>
      <c r="AA33" s="190">
        <f>IF(AA4="bal",AB4,"-")</f>
        <v>7</v>
      </c>
      <c r="AB33" s="192"/>
      <c r="AC33" s="195">
        <f>IF(AC4="dal",AD4,"-")</f>
        <v>15</v>
      </c>
      <c r="AD33" s="195"/>
      <c r="AE33" s="195">
        <f t="shared" ref="AE33:AE48" si="7">IF(AE4="",AF4,"-")</f>
        <v>0</v>
      </c>
      <c r="AF33" s="195"/>
      <c r="AG33" s="195">
        <f t="shared" ref="AG33:AG48" si="8">IF(AG4="",AH4,"-")</f>
        <v>0</v>
      </c>
      <c r="AH33" s="216"/>
      <c r="AJ33" s="21">
        <f>COUNTIF(C33:AH33,"&gt;=1")</f>
        <v>10</v>
      </c>
    </row>
    <row r="34" spans="2:36" x14ac:dyDescent="0.3">
      <c r="B34" s="12" t="str">
        <f t="shared" ref="B34:B54" si="9">B5</f>
        <v>Ben</v>
      </c>
      <c r="C34" s="186">
        <f t="shared" ref="C34:C54" si="10">IF(C5="sf",D5,"-")</f>
        <v>8</v>
      </c>
      <c r="D34" s="187"/>
      <c r="E34" s="186" t="str">
        <f t="shared" ref="E34:E54" si="11">IF(E5="hou",F5,"-")</f>
        <v>-</v>
      </c>
      <c r="F34" s="187"/>
      <c r="G34" s="186">
        <f t="shared" ref="G34:G54" si="12">IF(G5="phi",H5,"-")</f>
        <v>13</v>
      </c>
      <c r="H34" s="187"/>
      <c r="I34" s="186" t="str">
        <f t="shared" ref="I34:I54" si="13">IF(I5="pit",J5,"-")</f>
        <v>-</v>
      </c>
      <c r="J34" s="187"/>
      <c r="K34" s="186">
        <f t="shared" ref="K34:K54" si="14">IF(K5="mia",L5,"-")</f>
        <v>4</v>
      </c>
      <c r="L34" s="187"/>
      <c r="M34" s="186" t="str">
        <f t="shared" ref="M34:M54" si="15">IF(M5="kc",N5,"-")</f>
        <v>-</v>
      </c>
      <c r="N34" s="187"/>
      <c r="O34" s="186">
        <f t="shared" ref="O34:O54" si="16">IF(O5="car",P5,"-")</f>
        <v>10</v>
      </c>
      <c r="P34" s="187"/>
      <c r="Q34" s="186">
        <f t="shared" ref="Q34:Q54" si="17">IF(Q5="buf",R5,"-")</f>
        <v>15</v>
      </c>
      <c r="R34" s="187"/>
      <c r="S34" s="186">
        <f t="shared" ref="S34:S54" si="18">IF(S5="sea",T5,"-")</f>
        <v>16</v>
      </c>
      <c r="T34" s="187"/>
      <c r="U34" s="186">
        <f t="shared" ref="U34:U54" si="19">IF(U5="oak",V5,"-")</f>
        <v>6</v>
      </c>
      <c r="V34" s="187"/>
      <c r="W34" s="186" t="str">
        <f t="shared" ref="W34" si="20">IF(W5="",X5,"-")</f>
        <v>-</v>
      </c>
      <c r="X34" s="187"/>
      <c r="Y34" s="186" t="str">
        <f t="shared" ref="Y34:Y54" si="21">IF(Y5="den",Z5,"-")</f>
        <v>-</v>
      </c>
      <c r="Z34" s="187"/>
      <c r="AA34" s="186">
        <f t="shared" ref="AA34:AA54" si="22">IF(AA5="bal",AB5,"-")</f>
        <v>3</v>
      </c>
      <c r="AB34" s="187"/>
      <c r="AC34" s="186">
        <f t="shared" ref="AC34:AC54" si="23">IF(AC5="dal",AD5,"-")</f>
        <v>14</v>
      </c>
      <c r="AD34" s="187"/>
      <c r="AE34" s="214">
        <f t="shared" si="7"/>
        <v>0</v>
      </c>
      <c r="AF34" s="214"/>
      <c r="AG34" s="214">
        <f t="shared" si="8"/>
        <v>0</v>
      </c>
      <c r="AH34" s="215"/>
      <c r="AJ34" s="21">
        <f t="shared" ref="AJ34:AJ54" si="24">COUNTIF(C34:AH34,"&gt;=1")</f>
        <v>9</v>
      </c>
    </row>
    <row r="35" spans="2:36" x14ac:dyDescent="0.3">
      <c r="B35" s="11" t="str">
        <f t="shared" si="9"/>
        <v>Trevor</v>
      </c>
      <c r="C35" s="183">
        <f t="shared" si="10"/>
        <v>15</v>
      </c>
      <c r="D35" s="184"/>
      <c r="E35" s="183">
        <f t="shared" si="11"/>
        <v>7</v>
      </c>
      <c r="F35" s="184"/>
      <c r="G35" s="183">
        <f t="shared" si="12"/>
        <v>12</v>
      </c>
      <c r="H35" s="184"/>
      <c r="I35" s="183" t="str">
        <f t="shared" si="13"/>
        <v>-</v>
      </c>
      <c r="J35" s="184"/>
      <c r="K35" s="183" t="str">
        <f t="shared" si="14"/>
        <v>-</v>
      </c>
      <c r="L35" s="184"/>
      <c r="M35" s="183">
        <f t="shared" si="15"/>
        <v>4</v>
      </c>
      <c r="N35" s="184"/>
      <c r="O35" s="183">
        <f t="shared" si="16"/>
        <v>11</v>
      </c>
      <c r="P35" s="184"/>
      <c r="Q35" s="183">
        <f t="shared" si="17"/>
        <v>16</v>
      </c>
      <c r="R35" s="184"/>
      <c r="S35" s="183">
        <f t="shared" si="18"/>
        <v>8</v>
      </c>
      <c r="T35" s="184"/>
      <c r="U35" s="183" t="str">
        <f t="shared" si="19"/>
        <v>-</v>
      </c>
      <c r="V35" s="184"/>
      <c r="W35" s="183" t="str">
        <f t="shared" ref="W35" si="25">IF(W6="",X6,"-")</f>
        <v>-</v>
      </c>
      <c r="X35" s="184"/>
      <c r="Y35" s="183" t="str">
        <f t="shared" si="21"/>
        <v>-</v>
      </c>
      <c r="Z35" s="184"/>
      <c r="AA35" s="183" t="str">
        <f t="shared" si="22"/>
        <v>-</v>
      </c>
      <c r="AB35" s="184"/>
      <c r="AC35" s="183">
        <f t="shared" si="23"/>
        <v>14</v>
      </c>
      <c r="AD35" s="184"/>
      <c r="AE35" s="212">
        <f t="shared" si="7"/>
        <v>0</v>
      </c>
      <c r="AF35" s="212"/>
      <c r="AG35" s="212">
        <f t="shared" si="8"/>
        <v>0</v>
      </c>
      <c r="AH35" s="213"/>
      <c r="AJ35" s="21">
        <f t="shared" si="24"/>
        <v>8</v>
      </c>
    </row>
    <row r="36" spans="2:36" x14ac:dyDescent="0.3">
      <c r="B36" s="12" t="str">
        <f t="shared" si="9"/>
        <v>Alex</v>
      </c>
      <c r="C36" s="186">
        <f t="shared" si="10"/>
        <v>16</v>
      </c>
      <c r="D36" s="187"/>
      <c r="E36" s="186">
        <f t="shared" si="11"/>
        <v>4</v>
      </c>
      <c r="F36" s="187"/>
      <c r="G36" s="186">
        <f t="shared" si="12"/>
        <v>8</v>
      </c>
      <c r="H36" s="187"/>
      <c r="I36" s="186" t="str">
        <f t="shared" si="13"/>
        <v>-</v>
      </c>
      <c r="J36" s="187"/>
      <c r="K36" s="186" t="str">
        <f t="shared" si="14"/>
        <v>-</v>
      </c>
      <c r="L36" s="187"/>
      <c r="M36" s="186" t="str">
        <f t="shared" si="15"/>
        <v>-</v>
      </c>
      <c r="N36" s="187"/>
      <c r="O36" s="186">
        <f t="shared" si="16"/>
        <v>11</v>
      </c>
      <c r="P36" s="187"/>
      <c r="Q36" s="186">
        <f t="shared" si="17"/>
        <v>15</v>
      </c>
      <c r="R36" s="187"/>
      <c r="S36" s="186">
        <f t="shared" si="18"/>
        <v>12</v>
      </c>
      <c r="T36" s="187"/>
      <c r="U36" s="186" t="str">
        <f t="shared" si="19"/>
        <v>-</v>
      </c>
      <c r="V36" s="187"/>
      <c r="W36" s="186" t="str">
        <f t="shared" ref="W36" si="26">IF(W7="",X7,"-")</f>
        <v>-</v>
      </c>
      <c r="X36" s="187"/>
      <c r="Y36" s="186" t="str">
        <f t="shared" si="21"/>
        <v>-</v>
      </c>
      <c r="Z36" s="187"/>
      <c r="AA36" s="186" t="str">
        <f t="shared" si="22"/>
        <v>-</v>
      </c>
      <c r="AB36" s="187"/>
      <c r="AC36" s="186">
        <f t="shared" si="23"/>
        <v>14</v>
      </c>
      <c r="AD36" s="187"/>
      <c r="AE36" s="214">
        <f t="shared" si="7"/>
        <v>0</v>
      </c>
      <c r="AF36" s="214"/>
      <c r="AG36" s="214">
        <f t="shared" si="8"/>
        <v>0</v>
      </c>
      <c r="AH36" s="215"/>
      <c r="AJ36" s="21">
        <f t="shared" si="24"/>
        <v>7</v>
      </c>
    </row>
    <row r="37" spans="2:36" x14ac:dyDescent="0.3">
      <c r="B37" s="11" t="str">
        <f t="shared" si="9"/>
        <v>Katelyn</v>
      </c>
      <c r="C37" s="183">
        <f t="shared" si="10"/>
        <v>15</v>
      </c>
      <c r="D37" s="184"/>
      <c r="E37" s="183">
        <f t="shared" si="11"/>
        <v>6</v>
      </c>
      <c r="F37" s="184"/>
      <c r="G37" s="183">
        <f t="shared" si="12"/>
        <v>11</v>
      </c>
      <c r="H37" s="184"/>
      <c r="I37" s="183" t="str">
        <f t="shared" si="13"/>
        <v>-</v>
      </c>
      <c r="J37" s="184"/>
      <c r="K37" s="183" t="str">
        <f t="shared" si="14"/>
        <v>-</v>
      </c>
      <c r="L37" s="184"/>
      <c r="M37" s="183">
        <f t="shared" si="15"/>
        <v>3</v>
      </c>
      <c r="N37" s="184"/>
      <c r="O37" s="183">
        <f t="shared" si="16"/>
        <v>8</v>
      </c>
      <c r="P37" s="184"/>
      <c r="Q37" s="183">
        <f t="shared" si="17"/>
        <v>16</v>
      </c>
      <c r="R37" s="184"/>
      <c r="S37" s="183">
        <f t="shared" si="18"/>
        <v>14</v>
      </c>
      <c r="T37" s="184"/>
      <c r="U37" s="183">
        <f t="shared" si="19"/>
        <v>4</v>
      </c>
      <c r="V37" s="184"/>
      <c r="W37" s="183" t="str">
        <f t="shared" ref="W37" si="27">IF(W8="",X8,"-")</f>
        <v>-</v>
      </c>
      <c r="X37" s="184"/>
      <c r="Y37" s="183" t="str">
        <f t="shared" si="21"/>
        <v>-</v>
      </c>
      <c r="Z37" s="184"/>
      <c r="AA37" s="183" t="str">
        <f t="shared" si="22"/>
        <v>-</v>
      </c>
      <c r="AB37" s="184"/>
      <c r="AC37" s="183">
        <f t="shared" si="23"/>
        <v>13</v>
      </c>
      <c r="AD37" s="184"/>
      <c r="AE37" s="212">
        <f t="shared" si="7"/>
        <v>0</v>
      </c>
      <c r="AF37" s="212"/>
      <c r="AG37" s="212">
        <f t="shared" si="8"/>
        <v>0</v>
      </c>
      <c r="AH37" s="213"/>
      <c r="AJ37" s="21">
        <f t="shared" si="24"/>
        <v>9</v>
      </c>
    </row>
    <row r="38" spans="2:36" x14ac:dyDescent="0.3">
      <c r="B38" s="12" t="str">
        <f t="shared" si="9"/>
        <v>Shelby</v>
      </c>
      <c r="C38" s="186">
        <f t="shared" si="10"/>
        <v>14</v>
      </c>
      <c r="D38" s="187"/>
      <c r="E38" s="186" t="str">
        <f t="shared" si="11"/>
        <v>-</v>
      </c>
      <c r="F38" s="187"/>
      <c r="G38" s="186">
        <f t="shared" si="12"/>
        <v>8</v>
      </c>
      <c r="H38" s="187"/>
      <c r="I38" s="186">
        <f t="shared" si="13"/>
        <v>4</v>
      </c>
      <c r="J38" s="187"/>
      <c r="K38" s="186">
        <f t="shared" si="14"/>
        <v>3</v>
      </c>
      <c r="L38" s="187"/>
      <c r="M38" s="186" t="str">
        <f t="shared" si="15"/>
        <v>-</v>
      </c>
      <c r="N38" s="187"/>
      <c r="O38" s="186">
        <f t="shared" si="16"/>
        <v>7</v>
      </c>
      <c r="P38" s="187"/>
      <c r="Q38" s="186">
        <f t="shared" si="17"/>
        <v>16</v>
      </c>
      <c r="R38" s="187"/>
      <c r="S38" s="186">
        <f t="shared" si="18"/>
        <v>10</v>
      </c>
      <c r="T38" s="187"/>
      <c r="U38" s="186">
        <f t="shared" si="19"/>
        <v>5</v>
      </c>
      <c r="V38" s="187"/>
      <c r="W38" s="186" t="str">
        <f t="shared" ref="W38" si="28">IF(W9="",X9,"-")</f>
        <v>-</v>
      </c>
      <c r="X38" s="187"/>
      <c r="Y38" s="186">
        <f t="shared" si="21"/>
        <v>11</v>
      </c>
      <c r="Z38" s="187"/>
      <c r="AA38" s="186" t="str">
        <f t="shared" si="22"/>
        <v>-</v>
      </c>
      <c r="AB38" s="187"/>
      <c r="AC38" s="186">
        <f t="shared" si="23"/>
        <v>15</v>
      </c>
      <c r="AD38" s="187"/>
      <c r="AE38" s="214">
        <f t="shared" si="7"/>
        <v>0</v>
      </c>
      <c r="AF38" s="214"/>
      <c r="AG38" s="214">
        <f t="shared" si="8"/>
        <v>0</v>
      </c>
      <c r="AH38" s="215"/>
      <c r="AJ38" s="21">
        <f t="shared" si="24"/>
        <v>10</v>
      </c>
    </row>
    <row r="39" spans="2:36" x14ac:dyDescent="0.3">
      <c r="B39" s="11" t="str">
        <f t="shared" si="9"/>
        <v>Chris</v>
      </c>
      <c r="C39" s="183">
        <f t="shared" si="10"/>
        <v>16</v>
      </c>
      <c r="D39" s="184"/>
      <c r="E39" s="183">
        <f t="shared" si="11"/>
        <v>4</v>
      </c>
      <c r="F39" s="184"/>
      <c r="G39" s="183">
        <f t="shared" si="12"/>
        <v>8</v>
      </c>
      <c r="H39" s="184"/>
      <c r="I39" s="183" t="str">
        <f t="shared" si="13"/>
        <v>-</v>
      </c>
      <c r="J39" s="184"/>
      <c r="K39" s="183" t="str">
        <f t="shared" si="14"/>
        <v>-</v>
      </c>
      <c r="L39" s="184"/>
      <c r="M39" s="183">
        <f t="shared" si="15"/>
        <v>7</v>
      </c>
      <c r="N39" s="184"/>
      <c r="O39" s="183">
        <f t="shared" si="16"/>
        <v>11</v>
      </c>
      <c r="P39" s="184"/>
      <c r="Q39" s="183">
        <f t="shared" si="17"/>
        <v>15</v>
      </c>
      <c r="R39" s="184"/>
      <c r="S39" s="183">
        <f t="shared" si="18"/>
        <v>14</v>
      </c>
      <c r="T39" s="184"/>
      <c r="U39" s="183">
        <f t="shared" si="19"/>
        <v>5</v>
      </c>
      <c r="V39" s="184"/>
      <c r="W39" s="183" t="str">
        <f t="shared" ref="W39" si="29">IF(W10="",X10,"-")</f>
        <v>-</v>
      </c>
      <c r="X39" s="184"/>
      <c r="Y39" s="183" t="str">
        <f t="shared" si="21"/>
        <v>-</v>
      </c>
      <c r="Z39" s="184"/>
      <c r="AA39" s="183">
        <f t="shared" si="22"/>
        <v>10</v>
      </c>
      <c r="AB39" s="184"/>
      <c r="AC39" s="183">
        <f t="shared" si="23"/>
        <v>9</v>
      </c>
      <c r="AD39" s="184"/>
      <c r="AE39" s="212">
        <f t="shared" si="7"/>
        <v>0</v>
      </c>
      <c r="AF39" s="212"/>
      <c r="AG39" s="212">
        <f t="shared" si="8"/>
        <v>0</v>
      </c>
      <c r="AH39" s="213"/>
      <c r="AJ39" s="21">
        <f t="shared" si="24"/>
        <v>10</v>
      </c>
    </row>
    <row r="40" spans="2:36" x14ac:dyDescent="0.3">
      <c r="B40" s="12" t="str">
        <f t="shared" si="9"/>
        <v>Jeremy</v>
      </c>
      <c r="C40" s="186">
        <f t="shared" si="10"/>
        <v>16</v>
      </c>
      <c r="D40" s="187"/>
      <c r="E40" s="186">
        <f t="shared" si="11"/>
        <v>9</v>
      </c>
      <c r="F40" s="187"/>
      <c r="G40" s="186">
        <f t="shared" si="12"/>
        <v>11</v>
      </c>
      <c r="H40" s="187"/>
      <c r="I40" s="186" t="str">
        <f t="shared" si="13"/>
        <v>-</v>
      </c>
      <c r="J40" s="187"/>
      <c r="K40" s="186" t="str">
        <f t="shared" si="14"/>
        <v>-</v>
      </c>
      <c r="L40" s="187"/>
      <c r="M40" s="186" t="str">
        <f t="shared" si="15"/>
        <v>-</v>
      </c>
      <c r="N40" s="187"/>
      <c r="O40" s="186">
        <f t="shared" si="16"/>
        <v>5</v>
      </c>
      <c r="P40" s="187"/>
      <c r="Q40" s="186">
        <f t="shared" si="17"/>
        <v>15</v>
      </c>
      <c r="R40" s="187"/>
      <c r="S40" s="186">
        <f t="shared" si="18"/>
        <v>12</v>
      </c>
      <c r="T40" s="187"/>
      <c r="U40" s="186" t="str">
        <f t="shared" si="19"/>
        <v>-</v>
      </c>
      <c r="V40" s="187"/>
      <c r="W40" s="186" t="str">
        <f t="shared" ref="W40" si="30">IF(W11="",X11,"-")</f>
        <v>-</v>
      </c>
      <c r="X40" s="187"/>
      <c r="Y40" s="186" t="str">
        <f t="shared" si="21"/>
        <v>-</v>
      </c>
      <c r="Z40" s="187"/>
      <c r="AA40" s="186" t="str">
        <f t="shared" si="22"/>
        <v>-</v>
      </c>
      <c r="AB40" s="187"/>
      <c r="AC40" s="186">
        <f t="shared" si="23"/>
        <v>14</v>
      </c>
      <c r="AD40" s="187"/>
      <c r="AE40" s="214">
        <f t="shared" si="7"/>
        <v>0</v>
      </c>
      <c r="AF40" s="214"/>
      <c r="AG40" s="214">
        <f t="shared" si="8"/>
        <v>0</v>
      </c>
      <c r="AH40" s="215"/>
      <c r="AJ40" s="21">
        <f t="shared" si="24"/>
        <v>7</v>
      </c>
    </row>
    <row r="41" spans="2:36" x14ac:dyDescent="0.3">
      <c r="B41" s="11" t="str">
        <f t="shared" si="9"/>
        <v>Sam</v>
      </c>
      <c r="C41" s="183">
        <f t="shared" si="10"/>
        <v>16</v>
      </c>
      <c r="D41" s="184"/>
      <c r="E41" s="183">
        <f t="shared" si="11"/>
        <v>8</v>
      </c>
      <c r="F41" s="184"/>
      <c r="G41" s="183">
        <f t="shared" si="12"/>
        <v>7</v>
      </c>
      <c r="H41" s="184"/>
      <c r="I41" s="183" t="str">
        <f t="shared" si="13"/>
        <v>-</v>
      </c>
      <c r="J41" s="184"/>
      <c r="K41" s="183" t="str">
        <f t="shared" si="14"/>
        <v>-</v>
      </c>
      <c r="L41" s="184"/>
      <c r="M41" s="183">
        <f t="shared" si="15"/>
        <v>5</v>
      </c>
      <c r="N41" s="184"/>
      <c r="O41" s="183" t="str">
        <f t="shared" si="16"/>
        <v>-</v>
      </c>
      <c r="P41" s="184"/>
      <c r="Q41" s="183">
        <f t="shared" si="17"/>
        <v>10</v>
      </c>
      <c r="R41" s="184"/>
      <c r="S41" s="183">
        <f t="shared" si="18"/>
        <v>11</v>
      </c>
      <c r="T41" s="184"/>
      <c r="U41" s="183" t="str">
        <f t="shared" si="19"/>
        <v>-</v>
      </c>
      <c r="V41" s="184"/>
      <c r="W41" s="183" t="str">
        <f t="shared" ref="W41" si="31">IF(W12="",X12,"-")</f>
        <v>-</v>
      </c>
      <c r="X41" s="184"/>
      <c r="Y41" s="183">
        <f t="shared" si="21"/>
        <v>3</v>
      </c>
      <c r="Z41" s="184"/>
      <c r="AA41" s="183" t="str">
        <f t="shared" si="22"/>
        <v>-</v>
      </c>
      <c r="AB41" s="184"/>
      <c r="AC41" s="183">
        <f t="shared" si="23"/>
        <v>12</v>
      </c>
      <c r="AD41" s="184"/>
      <c r="AE41" s="212">
        <f t="shared" si="7"/>
        <v>0</v>
      </c>
      <c r="AF41" s="212"/>
      <c r="AG41" s="212">
        <f t="shared" si="8"/>
        <v>0</v>
      </c>
      <c r="AH41" s="213"/>
      <c r="AJ41" s="21">
        <f t="shared" si="24"/>
        <v>8</v>
      </c>
    </row>
    <row r="42" spans="2:36" x14ac:dyDescent="0.3">
      <c r="B42" s="12" t="str">
        <f t="shared" si="9"/>
        <v>Cody</v>
      </c>
      <c r="C42" s="186">
        <f t="shared" si="10"/>
        <v>16</v>
      </c>
      <c r="D42" s="187"/>
      <c r="E42" s="186">
        <f t="shared" si="11"/>
        <v>7</v>
      </c>
      <c r="F42" s="187"/>
      <c r="G42" s="186">
        <f t="shared" si="12"/>
        <v>6</v>
      </c>
      <c r="H42" s="187"/>
      <c r="I42" s="186" t="str">
        <f t="shared" si="13"/>
        <v>-</v>
      </c>
      <c r="J42" s="187"/>
      <c r="K42" s="186" t="str">
        <f t="shared" si="14"/>
        <v>-</v>
      </c>
      <c r="L42" s="187"/>
      <c r="M42" s="186">
        <f t="shared" si="15"/>
        <v>3</v>
      </c>
      <c r="N42" s="187"/>
      <c r="O42" s="186">
        <f t="shared" si="16"/>
        <v>5</v>
      </c>
      <c r="P42" s="187"/>
      <c r="Q42" s="186">
        <f t="shared" si="17"/>
        <v>11</v>
      </c>
      <c r="R42" s="187"/>
      <c r="S42" s="186">
        <f t="shared" si="18"/>
        <v>15</v>
      </c>
      <c r="T42" s="187"/>
      <c r="U42" s="186">
        <f t="shared" si="19"/>
        <v>4</v>
      </c>
      <c r="V42" s="187"/>
      <c r="W42" s="186" t="str">
        <f t="shared" ref="W42" si="32">IF(W13="",X13,"-")</f>
        <v>-</v>
      </c>
      <c r="X42" s="187"/>
      <c r="Y42" s="186" t="str">
        <f t="shared" si="21"/>
        <v>-</v>
      </c>
      <c r="Z42" s="187"/>
      <c r="AA42" s="186" t="str">
        <f t="shared" si="22"/>
        <v>-</v>
      </c>
      <c r="AB42" s="187"/>
      <c r="AC42" s="186">
        <f t="shared" si="23"/>
        <v>13</v>
      </c>
      <c r="AD42" s="187"/>
      <c r="AE42" s="214">
        <f t="shared" si="7"/>
        <v>0</v>
      </c>
      <c r="AF42" s="214"/>
      <c r="AG42" s="214">
        <f t="shared" si="8"/>
        <v>0</v>
      </c>
      <c r="AH42" s="215"/>
      <c r="AJ42" s="21">
        <f t="shared" si="24"/>
        <v>9</v>
      </c>
    </row>
    <row r="43" spans="2:36" x14ac:dyDescent="0.3">
      <c r="B43" s="11" t="str">
        <f t="shared" si="9"/>
        <v>Tom</v>
      </c>
      <c r="C43" s="183">
        <f t="shared" si="10"/>
        <v>14</v>
      </c>
      <c r="D43" s="184"/>
      <c r="E43" s="183">
        <f t="shared" si="11"/>
        <v>8</v>
      </c>
      <c r="F43" s="184"/>
      <c r="G43" s="183">
        <f t="shared" si="12"/>
        <v>13</v>
      </c>
      <c r="H43" s="184"/>
      <c r="I43" s="183">
        <f t="shared" si="13"/>
        <v>9</v>
      </c>
      <c r="J43" s="184"/>
      <c r="K43" s="183">
        <f t="shared" si="14"/>
        <v>3</v>
      </c>
      <c r="L43" s="184"/>
      <c r="M43" s="183">
        <f t="shared" si="15"/>
        <v>4</v>
      </c>
      <c r="N43" s="184"/>
      <c r="O43" s="183">
        <f t="shared" si="16"/>
        <v>12</v>
      </c>
      <c r="P43" s="184"/>
      <c r="Q43" s="183">
        <f t="shared" si="17"/>
        <v>16</v>
      </c>
      <c r="R43" s="184"/>
      <c r="S43" s="183">
        <f t="shared" si="18"/>
        <v>15</v>
      </c>
      <c r="T43" s="184"/>
      <c r="U43" s="183">
        <f t="shared" si="19"/>
        <v>10</v>
      </c>
      <c r="V43" s="184"/>
      <c r="W43" s="183" t="str">
        <f t="shared" ref="W43" si="33">IF(W14="",X14,"-")</f>
        <v>-</v>
      </c>
      <c r="X43" s="184"/>
      <c r="Y43" s="183" t="str">
        <f t="shared" si="21"/>
        <v>-</v>
      </c>
      <c r="Z43" s="184"/>
      <c r="AA43" s="183">
        <f t="shared" si="22"/>
        <v>5</v>
      </c>
      <c r="AB43" s="184"/>
      <c r="AC43" s="183">
        <f t="shared" si="23"/>
        <v>11</v>
      </c>
      <c r="AD43" s="184"/>
      <c r="AE43" s="212">
        <f t="shared" si="7"/>
        <v>0</v>
      </c>
      <c r="AF43" s="212"/>
      <c r="AG43" s="212">
        <f t="shared" si="8"/>
        <v>0</v>
      </c>
      <c r="AH43" s="213"/>
      <c r="AJ43" s="21">
        <f t="shared" si="24"/>
        <v>12</v>
      </c>
    </row>
    <row r="44" spans="2:36" x14ac:dyDescent="0.3">
      <c r="B44" s="12" t="str">
        <f t="shared" si="9"/>
        <v>Austin</v>
      </c>
      <c r="C44" s="186">
        <f t="shared" si="10"/>
        <v>16</v>
      </c>
      <c r="D44" s="187"/>
      <c r="E44" s="186">
        <f t="shared" si="11"/>
        <v>6</v>
      </c>
      <c r="F44" s="187"/>
      <c r="G44" s="186">
        <f t="shared" si="12"/>
        <v>7</v>
      </c>
      <c r="H44" s="187"/>
      <c r="I44" s="186" t="str">
        <f t="shared" si="13"/>
        <v>-</v>
      </c>
      <c r="J44" s="187"/>
      <c r="K44" s="186" t="str">
        <f t="shared" si="14"/>
        <v>-</v>
      </c>
      <c r="L44" s="187"/>
      <c r="M44" s="186">
        <f t="shared" si="15"/>
        <v>4</v>
      </c>
      <c r="N44" s="187"/>
      <c r="O44" s="186">
        <f t="shared" si="16"/>
        <v>3</v>
      </c>
      <c r="P44" s="187"/>
      <c r="Q44" s="186">
        <f t="shared" si="17"/>
        <v>13</v>
      </c>
      <c r="R44" s="187"/>
      <c r="S44" s="186">
        <f t="shared" si="18"/>
        <v>15</v>
      </c>
      <c r="T44" s="187"/>
      <c r="U44" s="186" t="str">
        <f t="shared" si="19"/>
        <v>-</v>
      </c>
      <c r="V44" s="187"/>
      <c r="W44" s="186" t="str">
        <f t="shared" ref="W44" si="34">IF(W15="",X15,"-")</f>
        <v>-</v>
      </c>
      <c r="X44" s="187"/>
      <c r="Y44" s="186" t="str">
        <f t="shared" si="21"/>
        <v>-</v>
      </c>
      <c r="Z44" s="187"/>
      <c r="AA44" s="186">
        <f t="shared" si="22"/>
        <v>5</v>
      </c>
      <c r="AB44" s="187"/>
      <c r="AC44" s="186">
        <f t="shared" si="23"/>
        <v>10</v>
      </c>
      <c r="AD44" s="187"/>
      <c r="AE44" s="214">
        <f t="shared" si="7"/>
        <v>0</v>
      </c>
      <c r="AF44" s="214"/>
      <c r="AG44" s="214">
        <f t="shared" si="8"/>
        <v>0</v>
      </c>
      <c r="AH44" s="215"/>
      <c r="AJ44" s="21">
        <f t="shared" si="24"/>
        <v>9</v>
      </c>
    </row>
    <row r="45" spans="2:36" x14ac:dyDescent="0.3">
      <c r="B45" s="11" t="str">
        <f t="shared" si="9"/>
        <v>Cecil</v>
      </c>
      <c r="C45" s="183">
        <f t="shared" si="10"/>
        <v>16</v>
      </c>
      <c r="D45" s="184"/>
      <c r="E45" s="183" t="str">
        <f t="shared" si="11"/>
        <v>-</v>
      </c>
      <c r="F45" s="184"/>
      <c r="G45" s="183">
        <f t="shared" si="12"/>
        <v>11</v>
      </c>
      <c r="H45" s="184"/>
      <c r="I45" s="183" t="str">
        <f t="shared" si="13"/>
        <v>-</v>
      </c>
      <c r="J45" s="184"/>
      <c r="K45" s="183">
        <f t="shared" si="14"/>
        <v>6</v>
      </c>
      <c r="L45" s="184"/>
      <c r="M45" s="183" t="str">
        <f t="shared" si="15"/>
        <v>-</v>
      </c>
      <c r="N45" s="184"/>
      <c r="O45" s="183">
        <f t="shared" si="16"/>
        <v>10</v>
      </c>
      <c r="P45" s="184"/>
      <c r="Q45" s="183">
        <f t="shared" si="17"/>
        <v>15</v>
      </c>
      <c r="R45" s="184"/>
      <c r="S45" s="183">
        <f t="shared" si="18"/>
        <v>14</v>
      </c>
      <c r="T45" s="184"/>
      <c r="U45" s="183" t="str">
        <f t="shared" si="19"/>
        <v>-</v>
      </c>
      <c r="V45" s="184"/>
      <c r="W45" s="183" t="str">
        <f t="shared" ref="W45" si="35">IF(W16="",X16,"-")</f>
        <v>-</v>
      </c>
      <c r="X45" s="184"/>
      <c r="Y45" s="183">
        <f t="shared" si="21"/>
        <v>4</v>
      </c>
      <c r="Z45" s="184"/>
      <c r="AA45" s="183">
        <f t="shared" si="22"/>
        <v>3</v>
      </c>
      <c r="AB45" s="184"/>
      <c r="AC45" s="183">
        <f t="shared" si="23"/>
        <v>13</v>
      </c>
      <c r="AD45" s="184"/>
      <c r="AE45" s="212">
        <f t="shared" si="7"/>
        <v>0</v>
      </c>
      <c r="AF45" s="212"/>
      <c r="AG45" s="212">
        <f t="shared" si="8"/>
        <v>0</v>
      </c>
      <c r="AH45" s="213"/>
      <c r="AJ45" s="21">
        <f t="shared" si="24"/>
        <v>9</v>
      </c>
    </row>
    <row r="46" spans="2:36" x14ac:dyDescent="0.3">
      <c r="B46" s="12" t="str">
        <f t="shared" si="9"/>
        <v>Thadd</v>
      </c>
      <c r="C46" s="186">
        <f t="shared" si="10"/>
        <v>15</v>
      </c>
      <c r="D46" s="187"/>
      <c r="E46" s="186">
        <f t="shared" si="11"/>
        <v>11</v>
      </c>
      <c r="F46" s="187"/>
      <c r="G46" s="186">
        <f t="shared" si="12"/>
        <v>7</v>
      </c>
      <c r="H46" s="187"/>
      <c r="I46" s="186" t="str">
        <f t="shared" si="13"/>
        <v>-</v>
      </c>
      <c r="J46" s="187"/>
      <c r="K46" s="186" t="str">
        <f t="shared" si="14"/>
        <v>-</v>
      </c>
      <c r="L46" s="187"/>
      <c r="M46" s="186" t="str">
        <f t="shared" si="15"/>
        <v>-</v>
      </c>
      <c r="N46" s="187"/>
      <c r="O46" s="186">
        <f t="shared" si="16"/>
        <v>10</v>
      </c>
      <c r="P46" s="187"/>
      <c r="Q46" s="186">
        <f t="shared" si="17"/>
        <v>9</v>
      </c>
      <c r="R46" s="187"/>
      <c r="S46" s="186">
        <f t="shared" si="18"/>
        <v>12</v>
      </c>
      <c r="T46" s="187"/>
      <c r="U46" s="186" t="str">
        <f t="shared" si="19"/>
        <v>-</v>
      </c>
      <c r="V46" s="187"/>
      <c r="W46" s="186" t="str">
        <f t="shared" ref="W46" si="36">IF(W17="",X17,"-")</f>
        <v>-</v>
      </c>
      <c r="X46" s="187"/>
      <c r="Y46" s="186" t="str">
        <f t="shared" si="21"/>
        <v>-</v>
      </c>
      <c r="Z46" s="187"/>
      <c r="AA46" s="186">
        <f t="shared" si="22"/>
        <v>13</v>
      </c>
      <c r="AB46" s="187"/>
      <c r="AC46" s="186">
        <f t="shared" si="23"/>
        <v>16</v>
      </c>
      <c r="AD46" s="187"/>
      <c r="AE46" s="214">
        <f t="shared" si="7"/>
        <v>0</v>
      </c>
      <c r="AF46" s="214"/>
      <c r="AG46" s="214">
        <f t="shared" si="8"/>
        <v>0</v>
      </c>
      <c r="AH46" s="215"/>
      <c r="AJ46" s="21">
        <f t="shared" si="24"/>
        <v>8</v>
      </c>
    </row>
    <row r="47" spans="2:36" x14ac:dyDescent="0.3">
      <c r="B47" s="11" t="str">
        <f t="shared" si="9"/>
        <v>Walker</v>
      </c>
      <c r="C47" s="183">
        <f t="shared" si="10"/>
        <v>16</v>
      </c>
      <c r="D47" s="184"/>
      <c r="E47" s="183">
        <f t="shared" si="11"/>
        <v>5</v>
      </c>
      <c r="F47" s="184"/>
      <c r="G47" s="183">
        <f t="shared" si="12"/>
        <v>12</v>
      </c>
      <c r="H47" s="184"/>
      <c r="I47" s="183" t="str">
        <f t="shared" si="13"/>
        <v>-</v>
      </c>
      <c r="J47" s="184"/>
      <c r="K47" s="183">
        <f t="shared" si="14"/>
        <v>3</v>
      </c>
      <c r="L47" s="184"/>
      <c r="M47" s="183" t="str">
        <f t="shared" si="15"/>
        <v>-</v>
      </c>
      <c r="N47" s="184"/>
      <c r="O47" s="183">
        <f t="shared" si="16"/>
        <v>11</v>
      </c>
      <c r="P47" s="184"/>
      <c r="Q47" s="183">
        <f t="shared" si="17"/>
        <v>15</v>
      </c>
      <c r="R47" s="184"/>
      <c r="S47" s="183">
        <f t="shared" si="18"/>
        <v>14</v>
      </c>
      <c r="T47" s="184"/>
      <c r="U47" s="183">
        <f t="shared" si="19"/>
        <v>4</v>
      </c>
      <c r="V47" s="184"/>
      <c r="W47" s="183" t="str">
        <f t="shared" ref="W47" si="37">IF(W18="",X18,"-")</f>
        <v>-</v>
      </c>
      <c r="X47" s="184"/>
      <c r="Y47" s="183" t="str">
        <f t="shared" si="21"/>
        <v>-</v>
      </c>
      <c r="Z47" s="184"/>
      <c r="AA47" s="183" t="str">
        <f t="shared" si="22"/>
        <v>-</v>
      </c>
      <c r="AB47" s="184"/>
      <c r="AC47" s="183">
        <f t="shared" si="23"/>
        <v>13</v>
      </c>
      <c r="AD47" s="184"/>
      <c r="AE47" s="183">
        <f t="shared" si="7"/>
        <v>0</v>
      </c>
      <c r="AF47" s="184"/>
      <c r="AG47" s="183">
        <f t="shared" si="8"/>
        <v>0</v>
      </c>
      <c r="AH47" s="185"/>
      <c r="AJ47" s="21">
        <f t="shared" si="24"/>
        <v>9</v>
      </c>
    </row>
    <row r="48" spans="2:36" x14ac:dyDescent="0.3">
      <c r="B48" s="37" t="str">
        <f t="shared" si="9"/>
        <v>A. Little</v>
      </c>
      <c r="C48" s="186">
        <f t="shared" si="10"/>
        <v>15</v>
      </c>
      <c r="D48" s="187"/>
      <c r="E48" s="186">
        <f t="shared" si="11"/>
        <v>10</v>
      </c>
      <c r="F48" s="187"/>
      <c r="G48" s="186">
        <f t="shared" si="12"/>
        <v>12</v>
      </c>
      <c r="H48" s="187"/>
      <c r="I48" s="186" t="str">
        <f t="shared" si="13"/>
        <v>-</v>
      </c>
      <c r="J48" s="187"/>
      <c r="K48" s="186" t="str">
        <f t="shared" si="14"/>
        <v>-</v>
      </c>
      <c r="L48" s="187"/>
      <c r="M48" s="186">
        <f t="shared" si="15"/>
        <v>4</v>
      </c>
      <c r="N48" s="187"/>
      <c r="O48" s="186">
        <f t="shared" si="16"/>
        <v>7</v>
      </c>
      <c r="P48" s="187"/>
      <c r="Q48" s="186">
        <f t="shared" si="17"/>
        <v>16</v>
      </c>
      <c r="R48" s="187"/>
      <c r="S48" s="186">
        <f t="shared" si="18"/>
        <v>13</v>
      </c>
      <c r="T48" s="187"/>
      <c r="U48" s="186" t="str">
        <f t="shared" si="19"/>
        <v>-</v>
      </c>
      <c r="V48" s="187"/>
      <c r="W48" s="186" t="str">
        <f t="shared" ref="W48" si="38">IF(W19="",X19,"-")</f>
        <v>-</v>
      </c>
      <c r="X48" s="187"/>
      <c r="Y48" s="186" t="str">
        <f t="shared" si="21"/>
        <v>-</v>
      </c>
      <c r="Z48" s="187"/>
      <c r="AA48" s="186">
        <f t="shared" si="22"/>
        <v>3</v>
      </c>
      <c r="AB48" s="187"/>
      <c r="AC48" s="186">
        <f t="shared" si="23"/>
        <v>14</v>
      </c>
      <c r="AD48" s="187"/>
      <c r="AE48" s="186">
        <f t="shared" si="7"/>
        <v>0</v>
      </c>
      <c r="AF48" s="187"/>
      <c r="AG48" s="186">
        <f t="shared" si="8"/>
        <v>0</v>
      </c>
      <c r="AH48" s="188"/>
      <c r="AJ48" s="21">
        <f t="shared" si="24"/>
        <v>9</v>
      </c>
    </row>
    <row r="49" spans="2:36" x14ac:dyDescent="0.3">
      <c r="B49" s="11" t="str">
        <f t="shared" si="9"/>
        <v>Carly</v>
      </c>
      <c r="C49" s="183">
        <f t="shared" si="10"/>
        <v>16</v>
      </c>
      <c r="D49" s="184"/>
      <c r="E49" s="183">
        <f t="shared" si="11"/>
        <v>5</v>
      </c>
      <c r="F49" s="184"/>
      <c r="G49" s="183">
        <f t="shared" si="12"/>
        <v>7</v>
      </c>
      <c r="H49" s="184"/>
      <c r="I49" s="183" t="str">
        <f t="shared" si="13"/>
        <v>-</v>
      </c>
      <c r="J49" s="184"/>
      <c r="K49" s="183" t="str">
        <f t="shared" si="14"/>
        <v>-</v>
      </c>
      <c r="L49" s="184"/>
      <c r="M49" s="183" t="str">
        <f t="shared" si="15"/>
        <v>-</v>
      </c>
      <c r="N49" s="184"/>
      <c r="O49" s="183">
        <f t="shared" si="16"/>
        <v>8</v>
      </c>
      <c r="P49" s="184"/>
      <c r="Q49" s="183">
        <f t="shared" si="17"/>
        <v>15</v>
      </c>
      <c r="R49" s="184"/>
      <c r="S49" s="183">
        <f t="shared" si="18"/>
        <v>12</v>
      </c>
      <c r="T49" s="184"/>
      <c r="U49" s="183" t="str">
        <f t="shared" si="19"/>
        <v>-</v>
      </c>
      <c r="V49" s="184"/>
      <c r="W49" s="183" t="str">
        <f t="shared" ref="W49" si="39">IF(W20="",X20,"-")</f>
        <v>-</v>
      </c>
      <c r="X49" s="184"/>
      <c r="Y49" s="183" t="str">
        <f t="shared" si="21"/>
        <v>-</v>
      </c>
      <c r="Z49" s="184"/>
      <c r="AA49" s="183" t="str">
        <f t="shared" si="22"/>
        <v>-</v>
      </c>
      <c r="AB49" s="184"/>
      <c r="AC49" s="183">
        <f t="shared" si="23"/>
        <v>14</v>
      </c>
      <c r="AD49" s="184"/>
      <c r="AE49" s="56"/>
      <c r="AF49" s="57"/>
      <c r="AG49" s="56"/>
      <c r="AH49" s="58"/>
      <c r="AJ49" s="21">
        <f t="shared" si="24"/>
        <v>7</v>
      </c>
    </row>
    <row r="50" spans="2:36" x14ac:dyDescent="0.3">
      <c r="B50" s="12" t="str">
        <f t="shared" si="9"/>
        <v>Bobbo</v>
      </c>
      <c r="C50" s="186">
        <f t="shared" si="10"/>
        <v>16</v>
      </c>
      <c r="D50" s="187"/>
      <c r="E50" s="186">
        <f t="shared" si="11"/>
        <v>3</v>
      </c>
      <c r="F50" s="187"/>
      <c r="G50" s="186">
        <f t="shared" si="12"/>
        <v>4</v>
      </c>
      <c r="H50" s="187"/>
      <c r="I50" s="186" t="str">
        <f t="shared" si="13"/>
        <v>-</v>
      </c>
      <c r="J50" s="187"/>
      <c r="K50" s="186" t="str">
        <f t="shared" si="14"/>
        <v>-</v>
      </c>
      <c r="L50" s="187"/>
      <c r="M50" s="186">
        <f t="shared" si="15"/>
        <v>12</v>
      </c>
      <c r="N50" s="187"/>
      <c r="O50" s="186">
        <f t="shared" si="16"/>
        <v>10</v>
      </c>
      <c r="P50" s="187"/>
      <c r="Q50" s="186">
        <f t="shared" si="17"/>
        <v>11</v>
      </c>
      <c r="R50" s="187"/>
      <c r="S50" s="186">
        <f t="shared" si="18"/>
        <v>13</v>
      </c>
      <c r="T50" s="187"/>
      <c r="U50" s="186">
        <f t="shared" si="19"/>
        <v>8</v>
      </c>
      <c r="V50" s="187"/>
      <c r="W50" s="186"/>
      <c r="X50" s="187"/>
      <c r="Y50" s="186">
        <f t="shared" si="21"/>
        <v>7</v>
      </c>
      <c r="Z50" s="187"/>
      <c r="AA50" s="186">
        <f t="shared" si="22"/>
        <v>5</v>
      </c>
      <c r="AB50" s="187"/>
      <c r="AC50" s="186">
        <f t="shared" si="23"/>
        <v>15</v>
      </c>
      <c r="AD50" s="187"/>
      <c r="AE50" s="56"/>
      <c r="AF50" s="57"/>
      <c r="AG50" s="56"/>
      <c r="AH50" s="58"/>
      <c r="AJ50" s="21">
        <f t="shared" si="24"/>
        <v>11</v>
      </c>
    </row>
    <row r="51" spans="2:36" x14ac:dyDescent="0.3">
      <c r="B51" s="11" t="str">
        <f t="shared" si="9"/>
        <v>Trent</v>
      </c>
      <c r="C51" s="183">
        <f t="shared" si="10"/>
        <v>15</v>
      </c>
      <c r="D51" s="184"/>
      <c r="E51" s="183">
        <f t="shared" si="11"/>
        <v>11</v>
      </c>
      <c r="F51" s="184"/>
      <c r="G51" s="183">
        <f t="shared" si="12"/>
        <v>13</v>
      </c>
      <c r="H51" s="184"/>
      <c r="I51" s="183" t="str">
        <f t="shared" si="13"/>
        <v>-</v>
      </c>
      <c r="J51" s="184"/>
      <c r="K51" s="183" t="str">
        <f t="shared" si="14"/>
        <v>-</v>
      </c>
      <c r="L51" s="184"/>
      <c r="M51" s="183">
        <f t="shared" si="15"/>
        <v>3</v>
      </c>
      <c r="N51" s="184"/>
      <c r="O51" s="183">
        <f t="shared" si="16"/>
        <v>9</v>
      </c>
      <c r="P51" s="184"/>
      <c r="Q51" s="183">
        <f t="shared" si="17"/>
        <v>16</v>
      </c>
      <c r="R51" s="184"/>
      <c r="S51" s="183">
        <f t="shared" si="18"/>
        <v>6</v>
      </c>
      <c r="T51" s="184"/>
      <c r="U51" s="183">
        <f t="shared" si="19"/>
        <v>5</v>
      </c>
      <c r="V51" s="184"/>
      <c r="W51" s="183"/>
      <c r="X51" s="184"/>
      <c r="Y51" s="183" t="str">
        <f t="shared" si="21"/>
        <v>-</v>
      </c>
      <c r="Z51" s="184"/>
      <c r="AA51" s="183" t="str">
        <f t="shared" si="22"/>
        <v>-</v>
      </c>
      <c r="AB51" s="184"/>
      <c r="AC51" s="183">
        <f t="shared" si="23"/>
        <v>14</v>
      </c>
      <c r="AD51" s="184"/>
      <c r="AE51" s="56"/>
      <c r="AF51" s="57"/>
      <c r="AG51" s="56"/>
      <c r="AH51" s="58"/>
      <c r="AJ51" s="21">
        <f t="shared" si="24"/>
        <v>9</v>
      </c>
    </row>
    <row r="52" spans="2:36" x14ac:dyDescent="0.3">
      <c r="B52" s="12" t="str">
        <f t="shared" si="9"/>
        <v>Mitch</v>
      </c>
      <c r="C52" s="186">
        <f t="shared" si="10"/>
        <v>16</v>
      </c>
      <c r="D52" s="187"/>
      <c r="E52" s="186">
        <f t="shared" si="11"/>
        <v>7</v>
      </c>
      <c r="F52" s="187"/>
      <c r="G52" s="186">
        <f t="shared" si="12"/>
        <v>12</v>
      </c>
      <c r="H52" s="187"/>
      <c r="I52" s="186">
        <f t="shared" si="13"/>
        <v>5</v>
      </c>
      <c r="J52" s="187"/>
      <c r="K52" s="186" t="str">
        <f t="shared" si="14"/>
        <v>-</v>
      </c>
      <c r="L52" s="187"/>
      <c r="M52" s="186" t="str">
        <f t="shared" si="15"/>
        <v>-</v>
      </c>
      <c r="N52" s="187"/>
      <c r="O52" s="186">
        <f t="shared" si="16"/>
        <v>10</v>
      </c>
      <c r="P52" s="187"/>
      <c r="Q52" s="186">
        <f t="shared" si="17"/>
        <v>15</v>
      </c>
      <c r="R52" s="187"/>
      <c r="S52" s="186">
        <f t="shared" si="18"/>
        <v>13</v>
      </c>
      <c r="T52" s="187"/>
      <c r="U52" s="186" t="str">
        <f t="shared" si="19"/>
        <v>-</v>
      </c>
      <c r="V52" s="187"/>
      <c r="W52" s="186"/>
      <c r="X52" s="187"/>
      <c r="Y52" s="186" t="str">
        <f t="shared" si="21"/>
        <v>-</v>
      </c>
      <c r="Z52" s="187"/>
      <c r="AA52" s="186">
        <f t="shared" si="22"/>
        <v>3</v>
      </c>
      <c r="AB52" s="187"/>
      <c r="AC52" s="186">
        <f t="shared" si="23"/>
        <v>14</v>
      </c>
      <c r="AD52" s="187"/>
      <c r="AE52" s="56"/>
      <c r="AF52" s="57"/>
      <c r="AG52" s="56"/>
      <c r="AH52" s="58"/>
      <c r="AJ52" s="21">
        <f t="shared" si="24"/>
        <v>9</v>
      </c>
    </row>
    <row r="53" spans="2:36" x14ac:dyDescent="0.3">
      <c r="B53" s="11" t="str">
        <f t="shared" si="9"/>
        <v>Randi</v>
      </c>
      <c r="C53" s="183">
        <f t="shared" si="10"/>
        <v>16</v>
      </c>
      <c r="D53" s="184"/>
      <c r="E53" s="183">
        <f t="shared" si="11"/>
        <v>5</v>
      </c>
      <c r="F53" s="184"/>
      <c r="G53" s="183">
        <f t="shared" si="12"/>
        <v>12</v>
      </c>
      <c r="H53" s="184"/>
      <c r="I53" s="183">
        <f t="shared" si="13"/>
        <v>4</v>
      </c>
      <c r="J53" s="184"/>
      <c r="K53" s="183" t="str">
        <f t="shared" si="14"/>
        <v>-</v>
      </c>
      <c r="L53" s="184"/>
      <c r="M53" s="183">
        <f t="shared" si="15"/>
        <v>3</v>
      </c>
      <c r="N53" s="184"/>
      <c r="O53" s="183">
        <f t="shared" si="16"/>
        <v>11</v>
      </c>
      <c r="P53" s="184"/>
      <c r="Q53" s="183">
        <f t="shared" si="17"/>
        <v>15</v>
      </c>
      <c r="R53" s="184"/>
      <c r="S53" s="183">
        <f t="shared" si="18"/>
        <v>13</v>
      </c>
      <c r="T53" s="184"/>
      <c r="U53" s="183">
        <f t="shared" si="19"/>
        <v>6</v>
      </c>
      <c r="V53" s="184"/>
      <c r="W53" s="183"/>
      <c r="X53" s="184"/>
      <c r="Y53" s="183" t="str">
        <f t="shared" si="21"/>
        <v>-</v>
      </c>
      <c r="Z53" s="184"/>
      <c r="AA53" s="183" t="str">
        <f t="shared" si="22"/>
        <v>-</v>
      </c>
      <c r="AB53" s="184"/>
      <c r="AC53" s="183">
        <f t="shared" si="23"/>
        <v>14</v>
      </c>
      <c r="AD53" s="184"/>
      <c r="AE53" s="56"/>
      <c r="AF53" s="57"/>
      <c r="AG53" s="56"/>
      <c r="AH53" s="58"/>
      <c r="AJ53" s="21">
        <f t="shared" si="24"/>
        <v>10</v>
      </c>
    </row>
    <row r="54" spans="2:36" ht="14.95" thickBot="1" x14ac:dyDescent="0.35">
      <c r="B54" s="12" t="str">
        <f t="shared" si="9"/>
        <v>Brett</v>
      </c>
      <c r="C54" s="186">
        <f t="shared" si="10"/>
        <v>16</v>
      </c>
      <c r="D54" s="187"/>
      <c r="E54" s="186">
        <f t="shared" si="11"/>
        <v>7</v>
      </c>
      <c r="F54" s="187"/>
      <c r="G54" s="186">
        <f t="shared" si="12"/>
        <v>8</v>
      </c>
      <c r="H54" s="187"/>
      <c r="I54" s="186" t="str">
        <f t="shared" si="13"/>
        <v>-</v>
      </c>
      <c r="J54" s="187"/>
      <c r="K54" s="186" t="str">
        <f t="shared" si="14"/>
        <v>-</v>
      </c>
      <c r="L54" s="187"/>
      <c r="M54" s="186" t="str">
        <f t="shared" si="15"/>
        <v>-</v>
      </c>
      <c r="N54" s="187"/>
      <c r="O54" s="186">
        <f t="shared" si="16"/>
        <v>6</v>
      </c>
      <c r="P54" s="187"/>
      <c r="Q54" s="186">
        <f t="shared" si="17"/>
        <v>14</v>
      </c>
      <c r="R54" s="187"/>
      <c r="S54" s="186">
        <f t="shared" si="18"/>
        <v>13</v>
      </c>
      <c r="T54" s="187"/>
      <c r="U54" s="186">
        <f t="shared" si="19"/>
        <v>3</v>
      </c>
      <c r="V54" s="187"/>
      <c r="W54" s="186" t="str">
        <f t="shared" ref="W54" si="40">IF(W25="",X25,"-")</f>
        <v>-</v>
      </c>
      <c r="X54" s="187"/>
      <c r="Y54" s="186" t="str">
        <f t="shared" si="21"/>
        <v>-</v>
      </c>
      <c r="Z54" s="187"/>
      <c r="AA54" s="186" t="str">
        <f t="shared" si="22"/>
        <v>-</v>
      </c>
      <c r="AB54" s="187"/>
      <c r="AC54" s="186">
        <f t="shared" si="23"/>
        <v>12</v>
      </c>
      <c r="AD54" s="187"/>
      <c r="AE54" s="210">
        <f t="shared" ref="AE54:AG54" si="41">IF(AE25="",AF25,"-")</f>
        <v>0</v>
      </c>
      <c r="AF54" s="221"/>
      <c r="AG54" s="210">
        <f t="shared" si="41"/>
        <v>0</v>
      </c>
      <c r="AH54" s="211"/>
      <c r="AJ54" s="21">
        <f t="shared" si="24"/>
        <v>8</v>
      </c>
    </row>
    <row r="55" spans="2:36" x14ac:dyDescent="0.3">
      <c r="L55" s="10"/>
    </row>
    <row r="57" spans="2:36" x14ac:dyDescent="0.3">
      <c r="E57" t="s">
        <v>17</v>
      </c>
    </row>
  </sheetData>
  <mergeCells count="391">
    <mergeCell ref="AC52:AD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Y50:Z50"/>
    <mergeCell ref="AA50:AB50"/>
    <mergeCell ref="AC50:AD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S3:T3"/>
    <mergeCell ref="AG3:AH3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3:V3"/>
    <mergeCell ref="W3:X3"/>
    <mergeCell ref="Y3:Z3"/>
    <mergeCell ref="AA3:AB3"/>
    <mergeCell ref="AC3:AD3"/>
    <mergeCell ref="AE3:AF3"/>
    <mergeCell ref="C3:D3"/>
    <mergeCell ref="E3:F3"/>
    <mergeCell ref="G3:H3"/>
    <mergeCell ref="I3:J3"/>
    <mergeCell ref="K3:L3"/>
    <mergeCell ref="M3:N3"/>
    <mergeCell ref="O3:P3"/>
    <mergeCell ref="Q3:R3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33:D33"/>
    <mergeCell ref="E33:F33"/>
    <mergeCell ref="G33:H33"/>
    <mergeCell ref="I33:J33"/>
    <mergeCell ref="K33:L33"/>
    <mergeCell ref="M33:N33"/>
    <mergeCell ref="O33:P33"/>
    <mergeCell ref="Q33:R33"/>
    <mergeCell ref="S32:T32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C47:D47"/>
    <mergeCell ref="E47:F47"/>
    <mergeCell ref="G47:H47"/>
    <mergeCell ref="I47:J47"/>
    <mergeCell ref="K47:L47"/>
    <mergeCell ref="M47:N47"/>
    <mergeCell ref="O47:P47"/>
    <mergeCell ref="Q47:R47"/>
    <mergeCell ref="Y49:Z49"/>
    <mergeCell ref="AA49:AB49"/>
    <mergeCell ref="AC49:AD49"/>
    <mergeCell ref="AE48:AF48"/>
    <mergeCell ref="AG48:AH48"/>
    <mergeCell ref="C49:D49"/>
    <mergeCell ref="E49:F49"/>
    <mergeCell ref="G49:H49"/>
    <mergeCell ref="I49:J49"/>
    <mergeCell ref="K49:L49"/>
    <mergeCell ref="M49:N49"/>
    <mergeCell ref="O49:P49"/>
    <mergeCell ref="Q49:R49"/>
    <mergeCell ref="S48:T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C52:D52"/>
    <mergeCell ref="E52:F52"/>
    <mergeCell ref="G52:H52"/>
    <mergeCell ref="I52:J52"/>
    <mergeCell ref="AA54:AB54"/>
    <mergeCell ref="AC54:AD54"/>
    <mergeCell ref="AE54:AF54"/>
    <mergeCell ref="AG54:AH54"/>
    <mergeCell ref="O54:P54"/>
    <mergeCell ref="Q54:R54"/>
    <mergeCell ref="S54:T54"/>
    <mergeCell ref="U54:V54"/>
    <mergeCell ref="W54:X54"/>
    <mergeCell ref="Y54:Z54"/>
  </mergeCells>
  <conditionalFormatting sqref="AI4:AI20">
    <cfRule type="cellIs" dxfId="773" priority="68" operator="equal">
      <formula>130</formula>
    </cfRule>
  </conditionalFormatting>
  <conditionalFormatting sqref="C4:AI20 C26:AI26">
    <cfRule type="cellIs" dxfId="772" priority="69" operator="equal">
      <formula>"OAK"</formula>
    </cfRule>
    <cfRule type="cellIs" dxfId="771" priority="70" operator="equal">
      <formula>"LAR"</formula>
    </cfRule>
    <cfRule type="cellIs" dxfId="770" priority="71" operator="equal">
      <formula>"DET"</formula>
    </cfRule>
    <cfRule type="cellIs" dxfId="769" priority="72" operator="equal">
      <formula>"NYJ"</formula>
    </cfRule>
    <cfRule type="cellIs" dxfId="768" priority="73" operator="equal">
      <formula>"GB"</formula>
    </cfRule>
    <cfRule type="cellIs" dxfId="767" priority="74" operator="equal">
      <formula>"CHI"</formula>
    </cfRule>
    <cfRule type="cellIs" dxfId="766" priority="75" operator="equal">
      <formula>"ARI"</formula>
    </cfRule>
    <cfRule type="cellIs" dxfId="765" priority="76" operator="equal">
      <formula>"WAS"</formula>
    </cfRule>
    <cfRule type="cellIs" dxfId="764" priority="77" operator="equal">
      <formula>"CAR"</formula>
    </cfRule>
    <cfRule type="cellIs" dxfId="763" priority="78" operator="equal">
      <formula>"DAL"</formula>
    </cfRule>
    <cfRule type="cellIs" dxfId="762" priority="79" operator="equal">
      <formula>"DEN"</formula>
    </cfRule>
    <cfRule type="cellIs" dxfId="761" priority="80" operator="equal">
      <formula>"SEA"</formula>
    </cfRule>
    <cfRule type="cellIs" dxfId="760" priority="81" operator="equal">
      <formula>"LAC"</formula>
    </cfRule>
    <cfRule type="cellIs" dxfId="759" priority="82" operator="equal">
      <formula>"KC"</formula>
    </cfRule>
    <cfRule type="cellIs" dxfId="758" priority="83" operator="equal">
      <formula>"CLE"</formula>
    </cfRule>
    <cfRule type="cellIs" dxfId="757" priority="84" operator="equal">
      <formula>"PIT"</formula>
    </cfRule>
    <cfRule type="cellIs" dxfId="756" priority="85" operator="equal">
      <formula>"IND"</formula>
    </cfRule>
    <cfRule type="cellIs" dxfId="755" priority="86" operator="equal">
      <formula>"CIN"</formula>
    </cfRule>
    <cfRule type="cellIs" dxfId="754" priority="87" operator="equal">
      <formula>"MIA"</formula>
    </cfRule>
    <cfRule type="cellIs" dxfId="753" priority="88" operator="equal">
      <formula>"TEN"</formula>
    </cfRule>
    <cfRule type="cellIs" dxfId="752" priority="89" operator="equal">
      <formula>"MIN"</formula>
    </cfRule>
    <cfRule type="cellIs" dxfId="751" priority="90" operator="equal">
      <formula>"SF"</formula>
    </cfRule>
    <cfRule type="cellIs" dxfId="750" priority="91" operator="equal">
      <formula>"NE"</formula>
    </cfRule>
    <cfRule type="cellIs" dxfId="749" priority="92" operator="equal">
      <formula>"HOU"</formula>
    </cfRule>
    <cfRule type="cellIs" dxfId="748" priority="93" operator="equal">
      <formula>"NO"</formula>
    </cfRule>
    <cfRule type="cellIs" dxfId="747" priority="94" operator="equal">
      <formula>"TB"</formula>
    </cfRule>
    <cfRule type="cellIs" dxfId="746" priority="95" operator="equal">
      <formula>"NYG"</formula>
    </cfRule>
    <cfRule type="cellIs" dxfId="745" priority="96" operator="equal">
      <formula>"JAX"</formula>
    </cfRule>
    <cfRule type="cellIs" dxfId="744" priority="97" operator="equal">
      <formula>"BAL"</formula>
    </cfRule>
    <cfRule type="cellIs" dxfId="743" priority="98" operator="equal">
      <formula>"BUF"</formula>
    </cfRule>
    <cfRule type="cellIs" dxfId="742" priority="99" operator="equal">
      <formula>"PHI"</formula>
    </cfRule>
    <cfRule type="cellIs" dxfId="741" priority="100" operator="equal">
      <formula>"ATL"</formula>
    </cfRule>
  </conditionalFormatting>
  <conditionalFormatting sqref="AI4:AI25">
    <cfRule type="cellIs" dxfId="740" priority="34" operator="equal">
      <formula>133</formula>
    </cfRule>
  </conditionalFormatting>
  <conditionalFormatting sqref="C21:AI25">
    <cfRule type="cellIs" dxfId="739" priority="35" operator="equal">
      <formula>"OAK"</formula>
    </cfRule>
    <cfRule type="cellIs" dxfId="738" priority="36" operator="equal">
      <formula>"LAR"</formula>
    </cfRule>
    <cfRule type="cellIs" dxfId="737" priority="37" operator="equal">
      <formula>"DET"</formula>
    </cfRule>
    <cfRule type="cellIs" dxfId="736" priority="38" operator="equal">
      <formula>"NYJ"</formula>
    </cfRule>
    <cfRule type="cellIs" dxfId="735" priority="39" operator="equal">
      <formula>"GB"</formula>
    </cfRule>
    <cfRule type="cellIs" dxfId="734" priority="40" operator="equal">
      <formula>"CHI"</formula>
    </cfRule>
    <cfRule type="cellIs" dxfId="733" priority="41" operator="equal">
      <formula>"ARI"</formula>
    </cfRule>
    <cfRule type="cellIs" dxfId="732" priority="42" operator="equal">
      <formula>"WAS"</formula>
    </cfRule>
    <cfRule type="cellIs" dxfId="731" priority="43" operator="equal">
      <formula>"CAR"</formula>
    </cfRule>
    <cfRule type="cellIs" dxfId="730" priority="44" operator="equal">
      <formula>"DAL"</formula>
    </cfRule>
    <cfRule type="cellIs" dxfId="729" priority="45" operator="equal">
      <formula>"DEN"</formula>
    </cfRule>
    <cfRule type="cellIs" dxfId="728" priority="46" operator="equal">
      <formula>"SEA"</formula>
    </cfRule>
    <cfRule type="cellIs" dxfId="727" priority="47" operator="equal">
      <formula>"LAC"</formula>
    </cfRule>
    <cfRule type="cellIs" dxfId="726" priority="48" operator="equal">
      <formula>"KC"</formula>
    </cfRule>
    <cfRule type="cellIs" dxfId="725" priority="49" operator="equal">
      <formula>"CLE"</formula>
    </cfRule>
    <cfRule type="cellIs" dxfId="724" priority="50" operator="equal">
      <formula>"PIT"</formula>
    </cfRule>
    <cfRule type="cellIs" dxfId="723" priority="51" operator="equal">
      <formula>"IND"</formula>
    </cfRule>
    <cfRule type="cellIs" dxfId="722" priority="52" operator="equal">
      <formula>"CIN"</formula>
    </cfRule>
    <cfRule type="cellIs" dxfId="721" priority="53" operator="equal">
      <formula>"MIA"</formula>
    </cfRule>
    <cfRule type="cellIs" dxfId="720" priority="54" operator="equal">
      <formula>"TEN"</formula>
    </cfRule>
    <cfRule type="cellIs" dxfId="719" priority="55" operator="equal">
      <formula>"MIN"</formula>
    </cfRule>
    <cfRule type="cellIs" dxfId="718" priority="56" operator="equal">
      <formula>"SF"</formula>
    </cfRule>
    <cfRule type="cellIs" dxfId="717" priority="57" operator="equal">
      <formula>"NE"</formula>
    </cfRule>
    <cfRule type="cellIs" dxfId="716" priority="58" operator="equal">
      <formula>"HOU"</formula>
    </cfRule>
    <cfRule type="cellIs" dxfId="715" priority="59" operator="equal">
      <formula>"NO"</formula>
    </cfRule>
    <cfRule type="cellIs" dxfId="714" priority="60" operator="equal">
      <formula>"TB"</formula>
    </cfRule>
    <cfRule type="cellIs" dxfId="713" priority="61" operator="equal">
      <formula>"NYG"</formula>
    </cfRule>
    <cfRule type="cellIs" dxfId="712" priority="62" operator="equal">
      <formula>"JAX"</formula>
    </cfRule>
    <cfRule type="cellIs" dxfId="711" priority="63" operator="equal">
      <formula>"BAL"</formula>
    </cfRule>
    <cfRule type="cellIs" dxfId="710" priority="64" operator="equal">
      <formula>"BUF"</formula>
    </cfRule>
    <cfRule type="cellIs" dxfId="709" priority="65" operator="equal">
      <formula>"PHI"</formula>
    </cfRule>
    <cfRule type="cellIs" dxfId="708" priority="66" operator="equal">
      <formula>"ATL"</formula>
    </cfRule>
  </conditionalFormatting>
  <conditionalFormatting sqref="B9">
    <cfRule type="cellIs" dxfId="707" priority="2" operator="equal">
      <formula>"OAK"</formula>
    </cfRule>
    <cfRule type="cellIs" dxfId="706" priority="3" operator="equal">
      <formula>"LAR"</formula>
    </cfRule>
    <cfRule type="cellIs" dxfId="705" priority="4" operator="equal">
      <formula>"DET"</formula>
    </cfRule>
    <cfRule type="cellIs" dxfId="704" priority="5" operator="equal">
      <formula>"NYJ"</formula>
    </cfRule>
    <cfRule type="cellIs" dxfId="703" priority="6" operator="equal">
      <formula>"GB"</formula>
    </cfRule>
    <cfRule type="cellIs" dxfId="702" priority="7" operator="equal">
      <formula>"CHI"</formula>
    </cfRule>
    <cfRule type="cellIs" dxfId="701" priority="8" operator="equal">
      <formula>"ARI"</formula>
    </cfRule>
    <cfRule type="cellIs" dxfId="700" priority="9" operator="equal">
      <formula>"WAS"</formula>
    </cfRule>
    <cfRule type="cellIs" dxfId="699" priority="10" operator="equal">
      <formula>"CAR"</formula>
    </cfRule>
    <cfRule type="cellIs" dxfId="698" priority="11" operator="equal">
      <formula>"DAL"</formula>
    </cfRule>
    <cfRule type="cellIs" dxfId="697" priority="12" operator="equal">
      <formula>"DEN"</formula>
    </cfRule>
    <cfRule type="cellIs" dxfId="696" priority="13" operator="equal">
      <formula>"SEA"</formula>
    </cfRule>
    <cfRule type="cellIs" dxfId="695" priority="14" operator="equal">
      <formula>"LAC"</formula>
    </cfRule>
    <cfRule type="cellIs" dxfId="694" priority="15" operator="equal">
      <formula>"KC"</formula>
    </cfRule>
    <cfRule type="cellIs" dxfId="693" priority="16" operator="equal">
      <formula>"CLE"</formula>
    </cfRule>
    <cfRule type="cellIs" dxfId="692" priority="17" operator="equal">
      <formula>"PIT"</formula>
    </cfRule>
    <cfRule type="cellIs" dxfId="691" priority="18" operator="equal">
      <formula>"IND"</formula>
    </cfRule>
    <cfRule type="cellIs" dxfId="690" priority="19" operator="equal">
      <formula>"CIN"</formula>
    </cfRule>
    <cfRule type="cellIs" dxfId="689" priority="20" operator="equal">
      <formula>"MIA"</formula>
    </cfRule>
    <cfRule type="cellIs" dxfId="688" priority="21" operator="equal">
      <formula>"TEN"</formula>
    </cfRule>
    <cfRule type="cellIs" dxfId="687" priority="22" operator="equal">
      <formula>"MIN"</formula>
    </cfRule>
    <cfRule type="cellIs" dxfId="686" priority="23" operator="equal">
      <formula>"SF"</formula>
    </cfRule>
    <cfRule type="cellIs" dxfId="685" priority="24" operator="equal">
      <formula>"NE"</formula>
    </cfRule>
    <cfRule type="cellIs" dxfId="684" priority="25" operator="equal">
      <formula>"HOU"</formula>
    </cfRule>
    <cfRule type="cellIs" dxfId="683" priority="26" operator="equal">
      <formula>"NO"</formula>
    </cfRule>
    <cfRule type="cellIs" dxfId="682" priority="27" operator="equal">
      <formula>"TB"</formula>
    </cfRule>
    <cfRule type="cellIs" dxfId="681" priority="28" operator="equal">
      <formula>"NYG"</formula>
    </cfRule>
    <cfRule type="cellIs" dxfId="680" priority="29" operator="equal">
      <formula>"JAX"</formula>
    </cfRule>
    <cfRule type="cellIs" dxfId="679" priority="30" operator="equal">
      <formula>"BAL"</formula>
    </cfRule>
    <cfRule type="cellIs" dxfId="678" priority="31" operator="equal">
      <formula>"BUF"</formula>
    </cfRule>
    <cfRule type="cellIs" dxfId="677" priority="32" operator="equal">
      <formula>"PHI"</formula>
    </cfRule>
    <cfRule type="cellIs" dxfId="676" priority="33" operator="equal">
      <formula>"ATL"</formula>
    </cfRule>
  </conditionalFormatting>
  <conditionalFormatting sqref="AJ4:AJ25">
    <cfRule type="top10" dxfId="675" priority="1" rank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94FC-8061-47FB-A403-029E0ACBD2B1}">
  <dimension ref="A1:AJ57"/>
  <sheetViews>
    <sheetView showGridLines="0" showZeros="0" zoomScale="93" zoomScaleNormal="93" workbookViewId="0">
      <selection activeCell="F18" sqref="F18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hidden="1" customWidth="1"/>
    <col min="30" max="30" width="3.09765625" hidden="1" customWidth="1"/>
    <col min="31" max="31" width="6.5" hidden="1" customWidth="1"/>
    <col min="32" max="32" width="2.79687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9" customHeight="1" x14ac:dyDescent="0.3">
      <c r="A1" t="s">
        <v>17</v>
      </c>
    </row>
    <row r="2" spans="1:36" ht="14.95" thickBot="1" x14ac:dyDescent="0.35">
      <c r="B2" s="189" t="s">
        <v>78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88" t="s">
        <v>0</v>
      </c>
      <c r="C3" s="224" t="s">
        <v>71</v>
      </c>
      <c r="D3" s="194"/>
      <c r="E3" s="209" t="s">
        <v>252</v>
      </c>
      <c r="F3" s="208"/>
      <c r="G3" s="224" t="s">
        <v>253</v>
      </c>
      <c r="H3" s="194"/>
      <c r="I3" s="209" t="s">
        <v>81</v>
      </c>
      <c r="J3" s="208"/>
      <c r="K3" s="224" t="s">
        <v>69</v>
      </c>
      <c r="L3" s="194"/>
      <c r="M3" s="209" t="s">
        <v>255</v>
      </c>
      <c r="N3" s="208"/>
      <c r="O3" s="224" t="s">
        <v>256</v>
      </c>
      <c r="P3" s="194"/>
      <c r="Q3" s="209" t="s">
        <v>257</v>
      </c>
      <c r="R3" s="208"/>
      <c r="S3" s="224" t="s">
        <v>84</v>
      </c>
      <c r="T3" s="194"/>
      <c r="U3" s="209" t="s">
        <v>254</v>
      </c>
      <c r="V3" s="208"/>
      <c r="W3" s="224" t="s">
        <v>258</v>
      </c>
      <c r="X3" s="194"/>
      <c r="Y3" s="209" t="s">
        <v>259</v>
      </c>
      <c r="Z3" s="208"/>
      <c r="AA3" s="224" t="s">
        <v>109</v>
      </c>
      <c r="AB3" s="194"/>
      <c r="AC3" s="209"/>
      <c r="AD3" s="193"/>
      <c r="AE3" s="200"/>
      <c r="AF3" s="201"/>
      <c r="AG3" s="200"/>
      <c r="AH3" s="201"/>
      <c r="AI3" s="24" t="s">
        <v>39</v>
      </c>
      <c r="AJ3" s="76" t="s">
        <v>16</v>
      </c>
    </row>
    <row r="4" spans="1:36" x14ac:dyDescent="0.3">
      <c r="A4">
        <f t="shared" ref="A4:A25" si="0">RANK(AJ4,$AJ$4:$AJ$25,0)</f>
        <v>10</v>
      </c>
      <c r="B4" s="105" t="s">
        <v>1</v>
      </c>
      <c r="C4" s="4" t="s">
        <v>216</v>
      </c>
      <c r="D4" s="75">
        <v>6</v>
      </c>
      <c r="E4" s="4" t="s">
        <v>217</v>
      </c>
      <c r="F4" s="75">
        <v>16</v>
      </c>
      <c r="G4" s="4" t="s">
        <v>213</v>
      </c>
      <c r="H4" s="75">
        <v>5</v>
      </c>
      <c r="I4" s="4" t="s">
        <v>246</v>
      </c>
      <c r="J4" s="75">
        <v>13</v>
      </c>
      <c r="K4" s="4" t="s">
        <v>214</v>
      </c>
      <c r="L4" s="75">
        <v>4</v>
      </c>
      <c r="M4" s="4" t="s">
        <v>261</v>
      </c>
      <c r="N4" s="75">
        <v>12</v>
      </c>
      <c r="O4" s="4" t="s">
        <v>276</v>
      </c>
      <c r="P4" s="75">
        <v>10</v>
      </c>
      <c r="Q4" s="4" t="s">
        <v>208</v>
      </c>
      <c r="R4" s="75">
        <v>8</v>
      </c>
      <c r="S4" s="4" t="s">
        <v>215</v>
      </c>
      <c r="T4" s="75">
        <v>14</v>
      </c>
      <c r="U4" s="4" t="s">
        <v>260</v>
      </c>
      <c r="V4" s="75">
        <v>15</v>
      </c>
      <c r="W4" s="4" t="s">
        <v>245</v>
      </c>
      <c r="X4" s="75">
        <v>9</v>
      </c>
      <c r="Y4" s="4" t="s">
        <v>218</v>
      </c>
      <c r="Z4" s="75">
        <v>11</v>
      </c>
      <c r="AA4" s="4" t="s">
        <v>262</v>
      </c>
      <c r="AB4" s="75">
        <v>7</v>
      </c>
      <c r="AC4" s="4"/>
      <c r="AD4" s="75"/>
      <c r="AE4" s="4"/>
      <c r="AF4" s="75"/>
      <c r="AG4" s="4"/>
      <c r="AH4" s="75"/>
      <c r="AI4" s="6">
        <f t="shared" ref="AI4:AI25" si="1">SUM(D4:AH4)</f>
        <v>130</v>
      </c>
      <c r="AJ4" s="6">
        <f t="shared" ref="AJ4:AJ25" si="2">SUM(C33,E33,G33,U33,I33,K33,M33,O33,Q33,S33,W33,Y33,AA33,AC33,AE33,AG33)</f>
        <v>56</v>
      </c>
    </row>
    <row r="5" spans="1:36" x14ac:dyDescent="0.3">
      <c r="A5">
        <f t="shared" si="0"/>
        <v>4</v>
      </c>
      <c r="B5" s="106" t="s">
        <v>11</v>
      </c>
      <c r="C5" s="124" t="s">
        <v>365</v>
      </c>
      <c r="D5" s="125">
        <v>4</v>
      </c>
      <c r="E5" s="124" t="s">
        <v>348</v>
      </c>
      <c r="F5" s="125">
        <v>15</v>
      </c>
      <c r="G5" s="124" t="s">
        <v>354</v>
      </c>
      <c r="H5" s="125">
        <v>6</v>
      </c>
      <c r="I5" s="124" t="s">
        <v>364</v>
      </c>
      <c r="J5" s="125">
        <v>16</v>
      </c>
      <c r="K5" s="124" t="s">
        <v>214</v>
      </c>
      <c r="L5" s="125">
        <v>9</v>
      </c>
      <c r="M5" s="124" t="s">
        <v>393</v>
      </c>
      <c r="N5" s="125">
        <v>8</v>
      </c>
      <c r="O5" s="124" t="s">
        <v>352</v>
      </c>
      <c r="P5" s="125">
        <v>11</v>
      </c>
      <c r="Q5" s="124" t="s">
        <v>361</v>
      </c>
      <c r="R5" s="125">
        <v>12</v>
      </c>
      <c r="S5" s="124" t="s">
        <v>374</v>
      </c>
      <c r="T5" s="125">
        <v>13</v>
      </c>
      <c r="U5" s="124" t="s">
        <v>373</v>
      </c>
      <c r="V5" s="125">
        <v>14</v>
      </c>
      <c r="W5" s="124" t="s">
        <v>357</v>
      </c>
      <c r="X5" s="125">
        <v>10</v>
      </c>
      <c r="Y5" s="124" t="s">
        <v>360</v>
      </c>
      <c r="Z5" s="125">
        <v>7</v>
      </c>
      <c r="AA5" s="124" t="s">
        <v>210</v>
      </c>
      <c r="AB5" s="125">
        <v>5</v>
      </c>
      <c r="AC5" s="7"/>
      <c r="AD5" s="8"/>
      <c r="AE5" s="7"/>
      <c r="AF5" s="8"/>
      <c r="AG5" s="7"/>
      <c r="AH5" s="8"/>
      <c r="AI5" s="9">
        <f t="shared" si="1"/>
        <v>130</v>
      </c>
      <c r="AJ5" s="9">
        <f t="shared" si="2"/>
        <v>60</v>
      </c>
    </row>
    <row r="6" spans="1:36" x14ac:dyDescent="0.3">
      <c r="A6">
        <f t="shared" si="0"/>
        <v>10</v>
      </c>
      <c r="B6" s="104" t="s">
        <v>2</v>
      </c>
      <c r="C6" s="119" t="s">
        <v>216</v>
      </c>
      <c r="D6" s="165">
        <v>9</v>
      </c>
      <c r="E6" s="119" t="s">
        <v>217</v>
      </c>
      <c r="F6" s="165">
        <v>15</v>
      </c>
      <c r="G6" s="119" t="s">
        <v>206</v>
      </c>
      <c r="H6" s="165">
        <v>6</v>
      </c>
      <c r="I6" s="119" t="s">
        <v>246</v>
      </c>
      <c r="J6" s="165">
        <v>16</v>
      </c>
      <c r="K6" s="119" t="s">
        <v>214</v>
      </c>
      <c r="L6" s="165">
        <v>5</v>
      </c>
      <c r="M6" s="119" t="s">
        <v>261</v>
      </c>
      <c r="N6" s="165">
        <v>4</v>
      </c>
      <c r="O6" s="119" t="s">
        <v>276</v>
      </c>
      <c r="P6" s="165">
        <v>11</v>
      </c>
      <c r="Q6" s="119" t="s">
        <v>208</v>
      </c>
      <c r="R6" s="165">
        <v>7</v>
      </c>
      <c r="S6" s="119" t="s">
        <v>215</v>
      </c>
      <c r="T6" s="165">
        <v>13</v>
      </c>
      <c r="U6" s="119" t="s">
        <v>260</v>
      </c>
      <c r="V6" s="165">
        <v>14</v>
      </c>
      <c r="W6" s="119" t="s">
        <v>245</v>
      </c>
      <c r="X6" s="165">
        <v>12</v>
      </c>
      <c r="Y6" s="119" t="s">
        <v>218</v>
      </c>
      <c r="Z6" s="165">
        <v>8</v>
      </c>
      <c r="AA6" s="119" t="s">
        <v>210</v>
      </c>
      <c r="AB6" s="165">
        <v>10</v>
      </c>
      <c r="AC6" s="4"/>
      <c r="AD6" s="80"/>
      <c r="AE6" s="4"/>
      <c r="AF6" s="77"/>
      <c r="AG6" s="4"/>
      <c r="AH6" s="77"/>
      <c r="AI6" s="6">
        <f t="shared" si="1"/>
        <v>130</v>
      </c>
      <c r="AJ6" s="6">
        <f t="shared" si="2"/>
        <v>56</v>
      </c>
    </row>
    <row r="7" spans="1:36" x14ac:dyDescent="0.3">
      <c r="A7">
        <f t="shared" si="0"/>
        <v>22</v>
      </c>
      <c r="B7" s="103" t="s">
        <v>5</v>
      </c>
      <c r="C7" s="124" t="s">
        <v>216</v>
      </c>
      <c r="D7" s="125">
        <v>6</v>
      </c>
      <c r="E7" s="124" t="s">
        <v>348</v>
      </c>
      <c r="F7" s="125">
        <v>12</v>
      </c>
      <c r="G7" s="124" t="s">
        <v>375</v>
      </c>
      <c r="H7" s="125">
        <v>10</v>
      </c>
      <c r="I7" s="124" t="s">
        <v>364</v>
      </c>
      <c r="J7" s="125">
        <v>16</v>
      </c>
      <c r="K7" s="124" t="s">
        <v>351</v>
      </c>
      <c r="L7" s="125">
        <v>9</v>
      </c>
      <c r="M7" s="124" t="s">
        <v>393</v>
      </c>
      <c r="N7" s="125">
        <v>5</v>
      </c>
      <c r="O7" s="124" t="s">
        <v>352</v>
      </c>
      <c r="P7" s="125">
        <v>11</v>
      </c>
      <c r="Q7" s="124" t="s">
        <v>361</v>
      </c>
      <c r="R7" s="125">
        <v>4</v>
      </c>
      <c r="S7" s="124" t="s">
        <v>374</v>
      </c>
      <c r="T7" s="125">
        <v>15</v>
      </c>
      <c r="U7" s="124" t="s">
        <v>373</v>
      </c>
      <c r="V7" s="125">
        <v>7</v>
      </c>
      <c r="W7" s="124" t="s">
        <v>357</v>
      </c>
      <c r="X7" s="125">
        <v>14</v>
      </c>
      <c r="Y7" s="124" t="s">
        <v>360</v>
      </c>
      <c r="Z7" s="125">
        <v>8</v>
      </c>
      <c r="AA7" s="124" t="s">
        <v>367</v>
      </c>
      <c r="AB7" s="125">
        <v>13</v>
      </c>
      <c r="AC7" s="7"/>
      <c r="AD7" s="8"/>
      <c r="AE7" s="7"/>
      <c r="AF7" s="8"/>
      <c r="AG7" s="7"/>
      <c r="AH7" s="8"/>
      <c r="AI7" s="9">
        <f t="shared" si="1"/>
        <v>130</v>
      </c>
      <c r="AJ7" s="9">
        <f t="shared" si="2"/>
        <v>38</v>
      </c>
    </row>
    <row r="8" spans="1:36" x14ac:dyDescent="0.3">
      <c r="A8">
        <f t="shared" si="0"/>
        <v>21</v>
      </c>
      <c r="B8" s="104" t="s">
        <v>13</v>
      </c>
      <c r="C8" s="119" t="s">
        <v>358</v>
      </c>
      <c r="D8" s="165">
        <v>4</v>
      </c>
      <c r="E8" s="119" t="s">
        <v>348</v>
      </c>
      <c r="F8" s="165">
        <v>14</v>
      </c>
      <c r="G8" s="119" t="s">
        <v>375</v>
      </c>
      <c r="H8" s="165">
        <v>10</v>
      </c>
      <c r="I8" s="119" t="s">
        <v>364</v>
      </c>
      <c r="J8" s="165">
        <v>16</v>
      </c>
      <c r="K8" s="119" t="s">
        <v>351</v>
      </c>
      <c r="L8" s="165">
        <v>7</v>
      </c>
      <c r="M8" s="119" t="s">
        <v>393</v>
      </c>
      <c r="N8" s="165">
        <v>9</v>
      </c>
      <c r="O8" s="119" t="s">
        <v>352</v>
      </c>
      <c r="P8" s="165">
        <v>13</v>
      </c>
      <c r="Q8" s="119" t="s">
        <v>361</v>
      </c>
      <c r="R8" s="165">
        <v>8</v>
      </c>
      <c r="S8" s="119" t="s">
        <v>374</v>
      </c>
      <c r="T8" s="165">
        <v>15</v>
      </c>
      <c r="U8" s="119" t="s">
        <v>373</v>
      </c>
      <c r="V8" s="165">
        <v>12</v>
      </c>
      <c r="W8" s="119" t="s">
        <v>357</v>
      </c>
      <c r="X8" s="165">
        <v>11</v>
      </c>
      <c r="Y8" s="119" t="s">
        <v>360</v>
      </c>
      <c r="Z8" s="165">
        <v>6</v>
      </c>
      <c r="AA8" s="119" t="s">
        <v>367</v>
      </c>
      <c r="AB8" s="165">
        <v>5</v>
      </c>
      <c r="AC8" s="4"/>
      <c r="AD8" s="77"/>
      <c r="AE8" s="4"/>
      <c r="AF8" s="77"/>
      <c r="AG8" s="4"/>
      <c r="AH8" s="77"/>
      <c r="AI8" s="6">
        <f t="shared" si="1"/>
        <v>130</v>
      </c>
      <c r="AJ8" s="6">
        <f t="shared" si="2"/>
        <v>41</v>
      </c>
    </row>
    <row r="9" spans="1:36" x14ac:dyDescent="0.3">
      <c r="A9">
        <f t="shared" si="0"/>
        <v>3</v>
      </c>
      <c r="B9" s="116" t="s">
        <v>9</v>
      </c>
      <c r="C9" s="124" t="s">
        <v>216</v>
      </c>
      <c r="D9" s="125">
        <v>6</v>
      </c>
      <c r="E9" s="124" t="s">
        <v>217</v>
      </c>
      <c r="F9" s="125">
        <v>15</v>
      </c>
      <c r="G9" s="124" t="s">
        <v>213</v>
      </c>
      <c r="H9" s="125">
        <v>14</v>
      </c>
      <c r="I9" s="124" t="s">
        <v>246</v>
      </c>
      <c r="J9" s="125">
        <v>16</v>
      </c>
      <c r="K9" s="124" t="s">
        <v>214</v>
      </c>
      <c r="L9" s="125">
        <v>11</v>
      </c>
      <c r="M9" s="124" t="s">
        <v>209</v>
      </c>
      <c r="N9" s="125">
        <v>4</v>
      </c>
      <c r="O9" s="124" t="s">
        <v>276</v>
      </c>
      <c r="P9" s="125">
        <v>5</v>
      </c>
      <c r="Q9" s="124" t="s">
        <v>208</v>
      </c>
      <c r="R9" s="125">
        <v>12</v>
      </c>
      <c r="S9" s="124" t="s">
        <v>215</v>
      </c>
      <c r="T9" s="125">
        <v>13</v>
      </c>
      <c r="U9" s="124" t="s">
        <v>260</v>
      </c>
      <c r="V9" s="125">
        <v>9</v>
      </c>
      <c r="W9" s="124" t="s">
        <v>245</v>
      </c>
      <c r="X9" s="125">
        <v>10</v>
      </c>
      <c r="Y9" s="124" t="s">
        <v>278</v>
      </c>
      <c r="Z9" s="125">
        <v>7</v>
      </c>
      <c r="AA9" s="124" t="s">
        <v>210</v>
      </c>
      <c r="AB9" s="125">
        <v>8</v>
      </c>
      <c r="AC9" s="7"/>
      <c r="AD9" s="8"/>
      <c r="AE9" s="7"/>
      <c r="AF9" s="8"/>
      <c r="AG9" s="7"/>
      <c r="AH9" s="8"/>
      <c r="AI9" s="9">
        <f t="shared" si="1"/>
        <v>130</v>
      </c>
      <c r="AJ9" s="9">
        <f t="shared" si="2"/>
        <v>64</v>
      </c>
    </row>
    <row r="10" spans="1:36" x14ac:dyDescent="0.3">
      <c r="A10">
        <f t="shared" si="0"/>
        <v>19</v>
      </c>
      <c r="B10" s="104" t="s">
        <v>10</v>
      </c>
      <c r="C10" s="119" t="s">
        <v>365</v>
      </c>
      <c r="D10" s="167">
        <v>4</v>
      </c>
      <c r="E10" s="119" t="s">
        <v>348</v>
      </c>
      <c r="F10" s="167">
        <v>16</v>
      </c>
      <c r="G10" s="119" t="s">
        <v>375</v>
      </c>
      <c r="H10" s="167">
        <v>5</v>
      </c>
      <c r="I10" s="119" t="s">
        <v>364</v>
      </c>
      <c r="J10" s="167">
        <v>15</v>
      </c>
      <c r="K10" s="119" t="s">
        <v>362</v>
      </c>
      <c r="L10" s="167">
        <v>6</v>
      </c>
      <c r="M10" s="119" t="s">
        <v>393</v>
      </c>
      <c r="N10" s="167">
        <v>7</v>
      </c>
      <c r="O10" s="119" t="s">
        <v>352</v>
      </c>
      <c r="P10" s="167">
        <v>14</v>
      </c>
      <c r="Q10" s="119" t="s">
        <v>368</v>
      </c>
      <c r="R10" s="167">
        <v>8</v>
      </c>
      <c r="S10" s="119" t="s">
        <v>374</v>
      </c>
      <c r="T10" s="167">
        <v>9</v>
      </c>
      <c r="U10" s="119" t="s">
        <v>373</v>
      </c>
      <c r="V10" s="167">
        <v>13</v>
      </c>
      <c r="W10" s="119" t="s">
        <v>357</v>
      </c>
      <c r="X10" s="167">
        <v>10</v>
      </c>
      <c r="Y10" s="119" t="s">
        <v>353</v>
      </c>
      <c r="Z10" s="167">
        <v>11</v>
      </c>
      <c r="AA10" s="119" t="s">
        <v>367</v>
      </c>
      <c r="AB10" s="167">
        <v>12</v>
      </c>
      <c r="AC10" s="4"/>
      <c r="AD10" s="80"/>
      <c r="AE10" s="4"/>
      <c r="AF10" s="77"/>
      <c r="AG10" s="4"/>
      <c r="AH10" s="77"/>
      <c r="AI10" s="6">
        <f t="shared" si="1"/>
        <v>130</v>
      </c>
      <c r="AJ10" s="6">
        <f t="shared" si="2"/>
        <v>44</v>
      </c>
    </row>
    <row r="11" spans="1:36" x14ac:dyDescent="0.3">
      <c r="A11">
        <f t="shared" si="0"/>
        <v>15</v>
      </c>
      <c r="B11" s="103" t="s">
        <v>14</v>
      </c>
      <c r="C11" s="124" t="s">
        <v>277</v>
      </c>
      <c r="D11" s="125">
        <v>8</v>
      </c>
      <c r="E11" s="124" t="s">
        <v>217</v>
      </c>
      <c r="F11" s="125">
        <v>16</v>
      </c>
      <c r="G11" s="124" t="s">
        <v>213</v>
      </c>
      <c r="H11" s="125">
        <v>9</v>
      </c>
      <c r="I11" s="124" t="s">
        <v>246</v>
      </c>
      <c r="J11" s="125">
        <v>15</v>
      </c>
      <c r="K11" s="124" t="s">
        <v>214</v>
      </c>
      <c r="L11" s="125">
        <v>4</v>
      </c>
      <c r="M11" s="124" t="s">
        <v>261</v>
      </c>
      <c r="N11" s="125">
        <v>12</v>
      </c>
      <c r="O11" s="124" t="s">
        <v>276</v>
      </c>
      <c r="P11" s="125">
        <v>13</v>
      </c>
      <c r="Q11" s="124" t="s">
        <v>208</v>
      </c>
      <c r="R11" s="125">
        <v>7</v>
      </c>
      <c r="S11" s="124" t="s">
        <v>215</v>
      </c>
      <c r="T11" s="125">
        <v>14</v>
      </c>
      <c r="U11" s="124" t="s">
        <v>260</v>
      </c>
      <c r="V11" s="125">
        <v>11</v>
      </c>
      <c r="W11" s="124" t="s">
        <v>245</v>
      </c>
      <c r="X11" s="125">
        <v>10</v>
      </c>
      <c r="Y11" s="124" t="s">
        <v>278</v>
      </c>
      <c r="Z11" s="125">
        <v>5</v>
      </c>
      <c r="AA11" s="124" t="s">
        <v>262</v>
      </c>
      <c r="AB11" s="125">
        <v>6</v>
      </c>
      <c r="AC11" s="7"/>
      <c r="AD11" s="8"/>
      <c r="AE11" s="7"/>
      <c r="AF11" s="8"/>
      <c r="AG11" s="7"/>
      <c r="AH11" s="8"/>
      <c r="AI11" s="9">
        <f t="shared" si="1"/>
        <v>130</v>
      </c>
      <c r="AJ11" s="9">
        <f t="shared" si="2"/>
        <v>49</v>
      </c>
    </row>
    <row r="12" spans="1:36" x14ac:dyDescent="0.3">
      <c r="A12">
        <f t="shared" si="0"/>
        <v>4</v>
      </c>
      <c r="B12" s="104" t="s">
        <v>12</v>
      </c>
      <c r="C12" s="119" t="s">
        <v>277</v>
      </c>
      <c r="D12" s="167">
        <v>9</v>
      </c>
      <c r="E12" s="119" t="s">
        <v>217</v>
      </c>
      <c r="F12" s="167">
        <v>16</v>
      </c>
      <c r="G12" s="119" t="s">
        <v>213</v>
      </c>
      <c r="H12" s="167">
        <v>14</v>
      </c>
      <c r="I12" s="119" t="s">
        <v>246</v>
      </c>
      <c r="J12" s="167">
        <v>15</v>
      </c>
      <c r="K12" s="119" t="s">
        <v>214</v>
      </c>
      <c r="L12" s="167">
        <v>8</v>
      </c>
      <c r="M12" s="119" t="s">
        <v>261</v>
      </c>
      <c r="N12" s="167">
        <v>7</v>
      </c>
      <c r="O12" s="119" t="s">
        <v>276</v>
      </c>
      <c r="P12" s="167">
        <v>13</v>
      </c>
      <c r="Q12" s="119" t="s">
        <v>208</v>
      </c>
      <c r="R12" s="167">
        <v>11</v>
      </c>
      <c r="S12" s="119" t="s">
        <v>215</v>
      </c>
      <c r="T12" s="167">
        <v>12</v>
      </c>
      <c r="U12" s="119" t="s">
        <v>260</v>
      </c>
      <c r="V12" s="167">
        <v>10</v>
      </c>
      <c r="W12" s="119" t="s">
        <v>207</v>
      </c>
      <c r="X12" s="167">
        <v>5</v>
      </c>
      <c r="Y12" s="119" t="s">
        <v>278</v>
      </c>
      <c r="Z12" s="167">
        <v>4</v>
      </c>
      <c r="AA12" s="119" t="s">
        <v>262</v>
      </c>
      <c r="AB12" s="167">
        <v>6</v>
      </c>
      <c r="AC12" s="4"/>
      <c r="AD12" s="80"/>
      <c r="AE12" s="4"/>
      <c r="AF12" s="77"/>
      <c r="AG12" s="4"/>
      <c r="AH12" s="77"/>
      <c r="AI12" s="6">
        <f t="shared" si="1"/>
        <v>130</v>
      </c>
      <c r="AJ12" s="6">
        <f t="shared" si="2"/>
        <v>60</v>
      </c>
    </row>
    <row r="13" spans="1:36" x14ac:dyDescent="0.3">
      <c r="A13">
        <f t="shared" si="0"/>
        <v>16</v>
      </c>
      <c r="B13" s="103" t="s">
        <v>8</v>
      </c>
      <c r="C13" s="124" t="s">
        <v>277</v>
      </c>
      <c r="D13" s="125">
        <v>10</v>
      </c>
      <c r="E13" s="124" t="s">
        <v>217</v>
      </c>
      <c r="F13" s="125">
        <v>15</v>
      </c>
      <c r="G13" s="124" t="s">
        <v>213</v>
      </c>
      <c r="H13" s="125">
        <v>4</v>
      </c>
      <c r="I13" s="124" t="s">
        <v>246</v>
      </c>
      <c r="J13" s="125">
        <v>16</v>
      </c>
      <c r="K13" s="124" t="s">
        <v>214</v>
      </c>
      <c r="L13" s="125">
        <v>7</v>
      </c>
      <c r="M13" s="124" t="s">
        <v>261</v>
      </c>
      <c r="N13" s="125">
        <v>9</v>
      </c>
      <c r="O13" s="124" t="s">
        <v>276</v>
      </c>
      <c r="P13" s="125">
        <v>14</v>
      </c>
      <c r="Q13" s="124" t="s">
        <v>208</v>
      </c>
      <c r="R13" s="125">
        <v>8</v>
      </c>
      <c r="S13" s="124" t="s">
        <v>215</v>
      </c>
      <c r="T13" s="125">
        <v>12</v>
      </c>
      <c r="U13" s="124" t="s">
        <v>260</v>
      </c>
      <c r="V13" s="125">
        <v>13</v>
      </c>
      <c r="W13" s="124" t="s">
        <v>245</v>
      </c>
      <c r="X13" s="125">
        <v>11</v>
      </c>
      <c r="Y13" s="124" t="s">
        <v>218</v>
      </c>
      <c r="Z13" s="125">
        <v>6</v>
      </c>
      <c r="AA13" s="124" t="s">
        <v>262</v>
      </c>
      <c r="AB13" s="125">
        <v>5</v>
      </c>
      <c r="AC13" s="7"/>
      <c r="AD13" s="8"/>
      <c r="AE13" s="7"/>
      <c r="AF13" s="8"/>
      <c r="AG13" s="7"/>
      <c r="AH13" s="8"/>
      <c r="AI13" s="9">
        <f t="shared" si="1"/>
        <v>130</v>
      </c>
      <c r="AJ13" s="9">
        <f t="shared" si="2"/>
        <v>48</v>
      </c>
    </row>
    <row r="14" spans="1:36" x14ac:dyDescent="0.3">
      <c r="A14">
        <f t="shared" si="0"/>
        <v>14</v>
      </c>
      <c r="B14" s="104" t="s">
        <v>6</v>
      </c>
      <c r="C14" s="119" t="s">
        <v>365</v>
      </c>
      <c r="D14" s="165">
        <v>5</v>
      </c>
      <c r="E14" s="119" t="s">
        <v>383</v>
      </c>
      <c r="F14" s="165">
        <v>14</v>
      </c>
      <c r="G14" s="119" t="s">
        <v>415</v>
      </c>
      <c r="H14" s="165">
        <v>4</v>
      </c>
      <c r="I14" s="119" t="s">
        <v>396</v>
      </c>
      <c r="J14" s="165">
        <v>16</v>
      </c>
      <c r="K14" s="119" t="s">
        <v>351</v>
      </c>
      <c r="L14" s="165">
        <v>6</v>
      </c>
      <c r="M14" s="119" t="s">
        <v>393</v>
      </c>
      <c r="N14" s="165">
        <v>11</v>
      </c>
      <c r="O14" s="119" t="s">
        <v>352</v>
      </c>
      <c r="P14" s="165">
        <v>10</v>
      </c>
      <c r="Q14" s="119" t="s">
        <v>361</v>
      </c>
      <c r="R14" s="165">
        <v>9</v>
      </c>
      <c r="S14" s="119" t="s">
        <v>374</v>
      </c>
      <c r="T14" s="165">
        <v>15</v>
      </c>
      <c r="U14" s="119" t="s">
        <v>373</v>
      </c>
      <c r="V14" s="165">
        <v>13</v>
      </c>
      <c r="W14" s="119" t="s">
        <v>357</v>
      </c>
      <c r="X14" s="165">
        <v>7</v>
      </c>
      <c r="Y14" s="119" t="s">
        <v>360</v>
      </c>
      <c r="Z14" s="165">
        <v>12</v>
      </c>
      <c r="AA14" s="119" t="s">
        <v>367</v>
      </c>
      <c r="AB14" s="165">
        <v>8</v>
      </c>
      <c r="AC14" s="4"/>
      <c r="AD14" s="80"/>
      <c r="AE14" s="4"/>
      <c r="AF14" s="77"/>
      <c r="AG14" s="4"/>
      <c r="AH14" s="77"/>
      <c r="AI14" s="6">
        <f t="shared" si="1"/>
        <v>130</v>
      </c>
      <c r="AJ14" s="6">
        <f t="shared" si="2"/>
        <v>51</v>
      </c>
    </row>
    <row r="15" spans="1:36" x14ac:dyDescent="0.3">
      <c r="A15">
        <f t="shared" si="0"/>
        <v>6</v>
      </c>
      <c r="B15" s="103" t="s">
        <v>4</v>
      </c>
      <c r="C15" s="124" t="s">
        <v>277</v>
      </c>
      <c r="D15" s="125">
        <v>9</v>
      </c>
      <c r="E15" s="124" t="s">
        <v>217</v>
      </c>
      <c r="F15" s="125">
        <v>13</v>
      </c>
      <c r="G15" s="124" t="s">
        <v>206</v>
      </c>
      <c r="H15" s="125">
        <v>6</v>
      </c>
      <c r="I15" s="124" t="s">
        <v>246</v>
      </c>
      <c r="J15" s="125">
        <v>16</v>
      </c>
      <c r="K15" s="124" t="s">
        <v>214</v>
      </c>
      <c r="L15" s="125">
        <v>8</v>
      </c>
      <c r="M15" s="124" t="s">
        <v>261</v>
      </c>
      <c r="N15" s="125">
        <v>4</v>
      </c>
      <c r="O15" s="124" t="s">
        <v>276</v>
      </c>
      <c r="P15" s="125">
        <v>12</v>
      </c>
      <c r="Q15" s="124" t="s">
        <v>208</v>
      </c>
      <c r="R15" s="125">
        <v>7</v>
      </c>
      <c r="S15" s="124" t="s">
        <v>215</v>
      </c>
      <c r="T15" s="125">
        <v>14</v>
      </c>
      <c r="U15" s="124" t="s">
        <v>260</v>
      </c>
      <c r="V15" s="125">
        <v>15</v>
      </c>
      <c r="W15" s="124" t="s">
        <v>245</v>
      </c>
      <c r="X15" s="125">
        <v>11</v>
      </c>
      <c r="Y15" s="124" t="s">
        <v>218</v>
      </c>
      <c r="Z15" s="125">
        <v>5</v>
      </c>
      <c r="AA15" s="124" t="s">
        <v>262</v>
      </c>
      <c r="AB15" s="125">
        <v>10</v>
      </c>
      <c r="AC15" s="7"/>
      <c r="AD15" s="8"/>
      <c r="AE15" s="7"/>
      <c r="AF15" s="8"/>
      <c r="AG15" s="7"/>
      <c r="AH15" s="8"/>
      <c r="AI15" s="9">
        <f t="shared" si="1"/>
        <v>130</v>
      </c>
      <c r="AJ15" s="9">
        <f t="shared" si="2"/>
        <v>59</v>
      </c>
    </row>
    <row r="16" spans="1:36" x14ac:dyDescent="0.3">
      <c r="A16">
        <f t="shared" si="0"/>
        <v>13</v>
      </c>
      <c r="B16" s="104" t="s">
        <v>7</v>
      </c>
      <c r="C16" s="119" t="s">
        <v>277</v>
      </c>
      <c r="D16" s="165">
        <v>5</v>
      </c>
      <c r="E16" s="119" t="s">
        <v>217</v>
      </c>
      <c r="F16" s="165">
        <v>14</v>
      </c>
      <c r="G16" s="119" t="s">
        <v>206</v>
      </c>
      <c r="H16" s="165">
        <v>7</v>
      </c>
      <c r="I16" s="119" t="s">
        <v>246</v>
      </c>
      <c r="J16" s="165">
        <v>16</v>
      </c>
      <c r="K16" s="119" t="s">
        <v>214</v>
      </c>
      <c r="L16" s="165">
        <v>6</v>
      </c>
      <c r="M16" s="119" t="s">
        <v>261</v>
      </c>
      <c r="N16" s="165">
        <v>10</v>
      </c>
      <c r="O16" s="119" t="s">
        <v>276</v>
      </c>
      <c r="P16" s="165">
        <v>8</v>
      </c>
      <c r="Q16" s="119" t="s">
        <v>208</v>
      </c>
      <c r="R16" s="165">
        <v>12</v>
      </c>
      <c r="S16" s="119" t="s">
        <v>215</v>
      </c>
      <c r="T16" s="165">
        <v>15</v>
      </c>
      <c r="U16" s="119" t="s">
        <v>260</v>
      </c>
      <c r="V16" s="165">
        <v>13</v>
      </c>
      <c r="W16" s="119" t="s">
        <v>245</v>
      </c>
      <c r="X16" s="165">
        <v>11</v>
      </c>
      <c r="Y16" s="119" t="s">
        <v>218</v>
      </c>
      <c r="Z16" s="165">
        <v>4</v>
      </c>
      <c r="AA16" s="119" t="s">
        <v>210</v>
      </c>
      <c r="AB16" s="165">
        <v>9</v>
      </c>
      <c r="AC16" s="4"/>
      <c r="AD16" s="80"/>
      <c r="AE16" s="4"/>
      <c r="AF16" s="77"/>
      <c r="AG16" s="4"/>
      <c r="AH16" s="77"/>
      <c r="AI16" s="6">
        <f t="shared" si="1"/>
        <v>130</v>
      </c>
      <c r="AJ16" s="6">
        <f t="shared" si="2"/>
        <v>52</v>
      </c>
    </row>
    <row r="17" spans="1:36" x14ac:dyDescent="0.3">
      <c r="A17">
        <f t="shared" si="0"/>
        <v>2</v>
      </c>
      <c r="B17" s="89" t="s">
        <v>40</v>
      </c>
      <c r="C17" s="27" t="s">
        <v>277</v>
      </c>
      <c r="D17" s="28">
        <v>11</v>
      </c>
      <c r="E17" s="27" t="s">
        <v>217</v>
      </c>
      <c r="F17" s="28">
        <v>15</v>
      </c>
      <c r="G17" s="27" t="s">
        <v>213</v>
      </c>
      <c r="H17" s="28">
        <v>4</v>
      </c>
      <c r="I17" s="27" t="s">
        <v>246</v>
      </c>
      <c r="J17" s="28">
        <v>12</v>
      </c>
      <c r="K17" s="27" t="s">
        <v>214</v>
      </c>
      <c r="L17" s="28">
        <v>5</v>
      </c>
      <c r="M17" s="27" t="s">
        <v>261</v>
      </c>
      <c r="N17" s="28">
        <v>6</v>
      </c>
      <c r="O17" s="27" t="s">
        <v>276</v>
      </c>
      <c r="P17" s="28">
        <v>10</v>
      </c>
      <c r="Q17" s="27" t="s">
        <v>208</v>
      </c>
      <c r="R17" s="28">
        <v>7</v>
      </c>
      <c r="S17" s="27" t="s">
        <v>215</v>
      </c>
      <c r="T17" s="28">
        <v>13</v>
      </c>
      <c r="U17" s="27" t="s">
        <v>260</v>
      </c>
      <c r="V17" s="28">
        <v>14</v>
      </c>
      <c r="W17" s="27" t="s">
        <v>245</v>
      </c>
      <c r="X17" s="28">
        <v>9</v>
      </c>
      <c r="Y17" s="27" t="s">
        <v>278</v>
      </c>
      <c r="Z17" s="28">
        <v>8</v>
      </c>
      <c r="AA17" s="27" t="s">
        <v>262</v>
      </c>
      <c r="AB17" s="28">
        <v>16</v>
      </c>
      <c r="AC17" s="27"/>
      <c r="AD17" s="28"/>
      <c r="AE17" s="27"/>
      <c r="AF17" s="28"/>
      <c r="AG17" s="27"/>
      <c r="AH17" s="28"/>
      <c r="AI17" s="25">
        <f t="shared" si="1"/>
        <v>130</v>
      </c>
      <c r="AJ17" s="26">
        <f t="shared" si="2"/>
        <v>65</v>
      </c>
    </row>
    <row r="18" spans="1:36" x14ac:dyDescent="0.3">
      <c r="A18">
        <f t="shared" si="0"/>
        <v>8</v>
      </c>
      <c r="B18" s="104" t="s">
        <v>3</v>
      </c>
      <c r="C18" s="119" t="s">
        <v>277</v>
      </c>
      <c r="D18" s="167">
        <v>6</v>
      </c>
      <c r="E18" s="119" t="s">
        <v>217</v>
      </c>
      <c r="F18" s="167">
        <v>15</v>
      </c>
      <c r="G18" s="119" t="s">
        <v>206</v>
      </c>
      <c r="H18" s="167">
        <v>5</v>
      </c>
      <c r="I18" s="119" t="s">
        <v>246</v>
      </c>
      <c r="J18" s="167">
        <v>16</v>
      </c>
      <c r="K18" s="119" t="s">
        <v>214</v>
      </c>
      <c r="L18" s="167">
        <v>7</v>
      </c>
      <c r="M18" s="119" t="s">
        <v>261</v>
      </c>
      <c r="N18" s="167">
        <v>11</v>
      </c>
      <c r="O18" s="119" t="s">
        <v>276</v>
      </c>
      <c r="P18" s="167">
        <v>12</v>
      </c>
      <c r="Q18" s="119" t="s">
        <v>208</v>
      </c>
      <c r="R18" s="167">
        <v>8</v>
      </c>
      <c r="S18" s="119" t="s">
        <v>215</v>
      </c>
      <c r="T18" s="167">
        <v>14</v>
      </c>
      <c r="U18" s="119" t="s">
        <v>260</v>
      </c>
      <c r="V18" s="167">
        <v>10</v>
      </c>
      <c r="W18" s="119" t="s">
        <v>207</v>
      </c>
      <c r="X18" s="167">
        <v>4</v>
      </c>
      <c r="Y18" s="119" t="s">
        <v>218</v>
      </c>
      <c r="Z18" s="167">
        <v>13</v>
      </c>
      <c r="AA18" s="119" t="s">
        <v>262</v>
      </c>
      <c r="AB18" s="167">
        <v>9</v>
      </c>
      <c r="AC18" s="4"/>
      <c r="AD18" s="80"/>
      <c r="AE18" s="4"/>
      <c r="AF18" s="77"/>
      <c r="AG18" s="4"/>
      <c r="AH18" s="77"/>
      <c r="AI18" s="40">
        <f t="shared" si="1"/>
        <v>130</v>
      </c>
      <c r="AJ18" s="74">
        <f t="shared" si="2"/>
        <v>58</v>
      </c>
    </row>
    <row r="19" spans="1:36" x14ac:dyDescent="0.3">
      <c r="A19">
        <f t="shared" si="0"/>
        <v>19</v>
      </c>
      <c r="B19" s="89" t="s">
        <v>60</v>
      </c>
      <c r="C19" s="27" t="s">
        <v>277</v>
      </c>
      <c r="D19" s="28">
        <v>10</v>
      </c>
      <c r="E19" s="27" t="s">
        <v>217</v>
      </c>
      <c r="F19" s="28">
        <v>15</v>
      </c>
      <c r="G19" s="27" t="s">
        <v>213</v>
      </c>
      <c r="H19" s="28">
        <v>9</v>
      </c>
      <c r="I19" s="27" t="s">
        <v>246</v>
      </c>
      <c r="J19" s="28">
        <v>16</v>
      </c>
      <c r="K19" s="27" t="s">
        <v>214</v>
      </c>
      <c r="L19" s="28">
        <v>8</v>
      </c>
      <c r="M19" s="27" t="s">
        <v>261</v>
      </c>
      <c r="N19" s="28">
        <v>7</v>
      </c>
      <c r="O19" s="27" t="s">
        <v>276</v>
      </c>
      <c r="P19" s="28">
        <v>13</v>
      </c>
      <c r="Q19" s="27" t="s">
        <v>275</v>
      </c>
      <c r="R19" s="28">
        <v>5</v>
      </c>
      <c r="S19" s="27" t="s">
        <v>215</v>
      </c>
      <c r="T19" s="28">
        <v>14</v>
      </c>
      <c r="U19" s="27" t="s">
        <v>260</v>
      </c>
      <c r="V19" s="28">
        <v>11</v>
      </c>
      <c r="W19" s="27" t="s">
        <v>245</v>
      </c>
      <c r="X19" s="28">
        <v>12</v>
      </c>
      <c r="Y19" s="27" t="s">
        <v>278</v>
      </c>
      <c r="Z19" s="28">
        <v>6</v>
      </c>
      <c r="AA19" s="27" t="s">
        <v>262</v>
      </c>
      <c r="AB19" s="28">
        <v>4</v>
      </c>
      <c r="AC19" s="27"/>
      <c r="AD19" s="28"/>
      <c r="AE19" s="27"/>
      <c r="AF19" s="28"/>
      <c r="AG19" s="27"/>
      <c r="AH19" s="28"/>
      <c r="AI19" s="18">
        <f t="shared" si="1"/>
        <v>130</v>
      </c>
      <c r="AJ19" s="9">
        <f t="shared" si="2"/>
        <v>44</v>
      </c>
    </row>
    <row r="20" spans="1:36" x14ac:dyDescent="0.3">
      <c r="A20">
        <f t="shared" si="0"/>
        <v>6</v>
      </c>
      <c r="B20" s="104" t="s">
        <v>61</v>
      </c>
      <c r="C20" s="119" t="s">
        <v>277</v>
      </c>
      <c r="D20" s="165">
        <v>9</v>
      </c>
      <c r="E20" s="119" t="s">
        <v>217</v>
      </c>
      <c r="F20" s="165">
        <v>16</v>
      </c>
      <c r="G20" s="119" t="s">
        <v>213</v>
      </c>
      <c r="H20" s="165">
        <v>5</v>
      </c>
      <c r="I20" s="119" t="s">
        <v>246</v>
      </c>
      <c r="J20" s="165">
        <v>15</v>
      </c>
      <c r="K20" s="119" t="s">
        <v>214</v>
      </c>
      <c r="L20" s="165">
        <v>6</v>
      </c>
      <c r="M20" s="119" t="s">
        <v>209</v>
      </c>
      <c r="N20" s="165">
        <v>4</v>
      </c>
      <c r="O20" s="119" t="s">
        <v>276</v>
      </c>
      <c r="P20" s="165">
        <v>13</v>
      </c>
      <c r="Q20" s="119" t="s">
        <v>208</v>
      </c>
      <c r="R20" s="165">
        <v>10</v>
      </c>
      <c r="S20" s="119" t="s">
        <v>215</v>
      </c>
      <c r="T20" s="165">
        <v>14</v>
      </c>
      <c r="U20" s="119" t="s">
        <v>260</v>
      </c>
      <c r="V20" s="165">
        <v>12</v>
      </c>
      <c r="W20" s="119" t="s">
        <v>245</v>
      </c>
      <c r="X20" s="165">
        <v>8</v>
      </c>
      <c r="Y20" s="119" t="s">
        <v>278</v>
      </c>
      <c r="Z20" s="165">
        <v>11</v>
      </c>
      <c r="AA20" s="119" t="s">
        <v>210</v>
      </c>
      <c r="AB20" s="165">
        <v>7</v>
      </c>
      <c r="AC20" s="4"/>
      <c r="AD20" s="80"/>
      <c r="AE20" s="4"/>
      <c r="AF20" s="77"/>
      <c r="AG20" s="4"/>
      <c r="AH20" s="77"/>
      <c r="AI20" s="40">
        <f t="shared" si="1"/>
        <v>130</v>
      </c>
      <c r="AJ20" s="74">
        <f t="shared" si="2"/>
        <v>59</v>
      </c>
    </row>
    <row r="21" spans="1:36" x14ac:dyDescent="0.3">
      <c r="A21">
        <f t="shared" si="0"/>
        <v>9</v>
      </c>
      <c r="B21" s="103" t="s">
        <v>340</v>
      </c>
      <c r="C21" s="124" t="s">
        <v>416</v>
      </c>
      <c r="D21" s="125">
        <v>4</v>
      </c>
      <c r="E21" s="124" t="s">
        <v>383</v>
      </c>
      <c r="F21" s="125">
        <v>16</v>
      </c>
      <c r="G21" s="124" t="s">
        <v>415</v>
      </c>
      <c r="H21" s="125">
        <v>5</v>
      </c>
      <c r="I21" s="124" t="s">
        <v>246</v>
      </c>
      <c r="J21" s="125">
        <v>15</v>
      </c>
      <c r="K21" s="124" t="s">
        <v>214</v>
      </c>
      <c r="L21" s="125">
        <v>9</v>
      </c>
      <c r="M21" s="124" t="s">
        <v>261</v>
      </c>
      <c r="N21" s="125">
        <v>8</v>
      </c>
      <c r="O21" s="124" t="s">
        <v>276</v>
      </c>
      <c r="P21" s="125">
        <v>14</v>
      </c>
      <c r="Q21" s="124" t="s">
        <v>208</v>
      </c>
      <c r="R21" s="125">
        <v>10</v>
      </c>
      <c r="S21" s="124" t="s">
        <v>215</v>
      </c>
      <c r="T21" s="125">
        <v>12</v>
      </c>
      <c r="U21" s="124" t="s">
        <v>260</v>
      </c>
      <c r="V21" s="125">
        <v>13</v>
      </c>
      <c r="W21" s="124" t="s">
        <v>349</v>
      </c>
      <c r="X21" s="125">
        <v>7</v>
      </c>
      <c r="Y21" s="124" t="s">
        <v>218</v>
      </c>
      <c r="Z21" s="125">
        <v>11</v>
      </c>
      <c r="AA21" s="124" t="s">
        <v>210</v>
      </c>
      <c r="AB21" s="125">
        <v>6</v>
      </c>
      <c r="AC21" s="124"/>
      <c r="AD21" s="125"/>
      <c r="AE21" s="124"/>
      <c r="AF21" s="125"/>
      <c r="AG21" s="124"/>
      <c r="AH21" s="125"/>
      <c r="AI21" s="9">
        <f t="shared" si="1"/>
        <v>130</v>
      </c>
      <c r="AJ21" s="9">
        <f t="shared" si="2"/>
        <v>57</v>
      </c>
    </row>
    <row r="22" spans="1:36" x14ac:dyDescent="0.3">
      <c r="A22">
        <f t="shared" si="0"/>
        <v>16</v>
      </c>
      <c r="B22" s="104" t="s">
        <v>339</v>
      </c>
      <c r="C22" s="119" t="s">
        <v>277</v>
      </c>
      <c r="D22" s="165">
        <v>6</v>
      </c>
      <c r="E22" s="119" t="s">
        <v>217</v>
      </c>
      <c r="F22" s="165">
        <v>16</v>
      </c>
      <c r="G22" s="119" t="s">
        <v>213</v>
      </c>
      <c r="H22" s="165">
        <v>9</v>
      </c>
      <c r="I22" s="119" t="s">
        <v>246</v>
      </c>
      <c r="J22" s="165">
        <v>10</v>
      </c>
      <c r="K22" s="119" t="s">
        <v>214</v>
      </c>
      <c r="L22" s="165">
        <v>8</v>
      </c>
      <c r="M22" s="119" t="s">
        <v>261</v>
      </c>
      <c r="N22" s="165">
        <v>14</v>
      </c>
      <c r="O22" s="119" t="s">
        <v>276</v>
      </c>
      <c r="P22" s="165">
        <v>5</v>
      </c>
      <c r="Q22" s="119" t="s">
        <v>208</v>
      </c>
      <c r="R22" s="165">
        <v>13</v>
      </c>
      <c r="S22" s="119" t="s">
        <v>215</v>
      </c>
      <c r="T22" s="165">
        <v>15</v>
      </c>
      <c r="U22" s="119" t="s">
        <v>260</v>
      </c>
      <c r="V22" s="165">
        <v>11</v>
      </c>
      <c r="W22" s="119" t="s">
        <v>245</v>
      </c>
      <c r="X22" s="165">
        <v>12</v>
      </c>
      <c r="Y22" s="119" t="s">
        <v>218</v>
      </c>
      <c r="Z22" s="165">
        <v>7</v>
      </c>
      <c r="AA22" s="119" t="s">
        <v>210</v>
      </c>
      <c r="AB22" s="165">
        <v>4</v>
      </c>
      <c r="AC22" s="119"/>
      <c r="AD22" s="134"/>
      <c r="AE22" s="119"/>
      <c r="AF22" s="134"/>
      <c r="AG22" s="119"/>
      <c r="AH22" s="134"/>
      <c r="AI22" s="6">
        <f t="shared" si="1"/>
        <v>130</v>
      </c>
      <c r="AJ22" s="6">
        <f t="shared" si="2"/>
        <v>48</v>
      </c>
    </row>
    <row r="23" spans="1:36" x14ac:dyDescent="0.3">
      <c r="A23">
        <f t="shared" si="0"/>
        <v>1</v>
      </c>
      <c r="B23" s="89" t="s">
        <v>347</v>
      </c>
      <c r="C23" s="124" t="s">
        <v>216</v>
      </c>
      <c r="D23" s="125">
        <v>5</v>
      </c>
      <c r="E23" s="124" t="s">
        <v>217</v>
      </c>
      <c r="F23" s="125">
        <v>16</v>
      </c>
      <c r="G23" s="124" t="s">
        <v>206</v>
      </c>
      <c r="H23" s="125">
        <v>7</v>
      </c>
      <c r="I23" s="124" t="s">
        <v>246</v>
      </c>
      <c r="J23" s="125">
        <v>14</v>
      </c>
      <c r="K23" s="124" t="s">
        <v>214</v>
      </c>
      <c r="L23" s="125">
        <v>9</v>
      </c>
      <c r="M23" s="124" t="s">
        <v>261</v>
      </c>
      <c r="N23" s="125">
        <v>8</v>
      </c>
      <c r="O23" s="124" t="s">
        <v>276</v>
      </c>
      <c r="P23" s="125">
        <v>12</v>
      </c>
      <c r="Q23" s="124" t="s">
        <v>208</v>
      </c>
      <c r="R23" s="125">
        <v>10</v>
      </c>
      <c r="S23" s="124" t="s">
        <v>215</v>
      </c>
      <c r="T23" s="125">
        <v>15</v>
      </c>
      <c r="U23" s="124" t="s">
        <v>260</v>
      </c>
      <c r="V23" s="125">
        <v>11</v>
      </c>
      <c r="W23" s="124" t="s">
        <v>245</v>
      </c>
      <c r="X23" s="125">
        <v>13</v>
      </c>
      <c r="Y23" s="124" t="s">
        <v>278</v>
      </c>
      <c r="Z23" s="125">
        <v>6</v>
      </c>
      <c r="AA23" s="124" t="s">
        <v>262</v>
      </c>
      <c r="AB23" s="125">
        <v>4</v>
      </c>
      <c r="AC23" s="124"/>
      <c r="AD23" s="125"/>
      <c r="AE23" s="124"/>
      <c r="AF23" s="125"/>
      <c r="AG23" s="124"/>
      <c r="AH23" s="125"/>
      <c r="AI23" s="9">
        <f t="shared" si="1"/>
        <v>130</v>
      </c>
      <c r="AJ23" s="9">
        <f t="shared" si="2"/>
        <v>68</v>
      </c>
    </row>
    <row r="24" spans="1:36" x14ac:dyDescent="0.3">
      <c r="A24">
        <f t="shared" si="0"/>
        <v>12</v>
      </c>
      <c r="B24" s="104" t="s">
        <v>345</v>
      </c>
      <c r="C24" s="119" t="s">
        <v>216</v>
      </c>
      <c r="D24" s="165">
        <v>4</v>
      </c>
      <c r="E24" s="119" t="s">
        <v>217</v>
      </c>
      <c r="F24" s="165">
        <v>14</v>
      </c>
      <c r="G24" s="119" t="s">
        <v>206</v>
      </c>
      <c r="H24" s="165">
        <v>6</v>
      </c>
      <c r="I24" s="119" t="s">
        <v>246</v>
      </c>
      <c r="J24" s="165">
        <v>16</v>
      </c>
      <c r="K24" s="119" t="s">
        <v>214</v>
      </c>
      <c r="L24" s="165">
        <v>7</v>
      </c>
      <c r="M24" s="119" t="s">
        <v>261</v>
      </c>
      <c r="N24" s="165">
        <v>5</v>
      </c>
      <c r="O24" s="119" t="s">
        <v>276</v>
      </c>
      <c r="P24" s="165">
        <v>10</v>
      </c>
      <c r="Q24" s="119" t="s">
        <v>208</v>
      </c>
      <c r="R24" s="165">
        <v>11</v>
      </c>
      <c r="S24" s="119" t="s">
        <v>215</v>
      </c>
      <c r="T24" s="165">
        <v>15</v>
      </c>
      <c r="U24" s="119" t="s">
        <v>260</v>
      </c>
      <c r="V24" s="165">
        <v>12</v>
      </c>
      <c r="W24" s="119" t="s">
        <v>245</v>
      </c>
      <c r="X24" s="165">
        <v>9</v>
      </c>
      <c r="Y24" s="119" t="s">
        <v>218</v>
      </c>
      <c r="Z24" s="165">
        <v>8</v>
      </c>
      <c r="AA24" s="119" t="s">
        <v>210</v>
      </c>
      <c r="AB24" s="165">
        <v>13</v>
      </c>
      <c r="AC24" s="119"/>
      <c r="AD24" s="134"/>
      <c r="AE24" s="119"/>
      <c r="AF24" s="134"/>
      <c r="AG24" s="119"/>
      <c r="AH24" s="134"/>
      <c r="AI24" s="6">
        <f t="shared" si="1"/>
        <v>130</v>
      </c>
      <c r="AJ24" s="6">
        <f t="shared" si="2"/>
        <v>54</v>
      </c>
    </row>
    <row r="25" spans="1:36" ht="14.95" thickBot="1" x14ac:dyDescent="0.35">
      <c r="A25">
        <f t="shared" si="0"/>
        <v>18</v>
      </c>
      <c r="B25" s="118" t="s">
        <v>346</v>
      </c>
      <c r="C25" s="124" t="s">
        <v>216</v>
      </c>
      <c r="D25" s="125">
        <v>6</v>
      </c>
      <c r="E25" s="124" t="s">
        <v>217</v>
      </c>
      <c r="F25" s="125">
        <v>16</v>
      </c>
      <c r="G25" s="124" t="s">
        <v>213</v>
      </c>
      <c r="H25" s="125">
        <v>9</v>
      </c>
      <c r="I25" s="124" t="s">
        <v>246</v>
      </c>
      <c r="J25" s="125">
        <v>15</v>
      </c>
      <c r="K25" s="124" t="s">
        <v>214</v>
      </c>
      <c r="L25" s="125">
        <v>7</v>
      </c>
      <c r="M25" s="124" t="s">
        <v>261</v>
      </c>
      <c r="N25" s="125">
        <v>8</v>
      </c>
      <c r="O25" s="124" t="s">
        <v>276</v>
      </c>
      <c r="P25" s="125">
        <v>13</v>
      </c>
      <c r="Q25" s="124" t="s">
        <v>275</v>
      </c>
      <c r="R25" s="125">
        <v>4</v>
      </c>
      <c r="S25" s="124" t="s">
        <v>215</v>
      </c>
      <c r="T25" s="125">
        <v>14</v>
      </c>
      <c r="U25" s="124" t="s">
        <v>260</v>
      </c>
      <c r="V25" s="125">
        <v>12</v>
      </c>
      <c r="W25" s="124" t="s">
        <v>245</v>
      </c>
      <c r="X25" s="125">
        <v>11</v>
      </c>
      <c r="Y25" s="124" t="s">
        <v>278</v>
      </c>
      <c r="Z25" s="125">
        <v>5</v>
      </c>
      <c r="AA25" s="124" t="s">
        <v>210</v>
      </c>
      <c r="AB25" s="125">
        <v>10</v>
      </c>
      <c r="AC25" s="124"/>
      <c r="AD25" s="125"/>
      <c r="AE25" s="124"/>
      <c r="AF25" s="125"/>
      <c r="AG25" s="124"/>
      <c r="AH25" s="125"/>
      <c r="AI25" s="9">
        <f t="shared" si="1"/>
        <v>130</v>
      </c>
      <c r="AJ25" s="59">
        <f t="shared" si="2"/>
        <v>46</v>
      </c>
    </row>
    <row r="26" spans="1:36" ht="14.95" thickBot="1" x14ac:dyDescent="0.35">
      <c r="B26" s="29" t="s">
        <v>15</v>
      </c>
      <c r="C26" s="223" t="s">
        <v>247</v>
      </c>
      <c r="D26" s="196"/>
      <c r="E26" s="196" t="s">
        <v>198</v>
      </c>
      <c r="F26" s="196"/>
      <c r="G26" s="196" t="s">
        <v>248</v>
      </c>
      <c r="H26" s="196"/>
      <c r="I26" s="196" t="s">
        <v>249</v>
      </c>
      <c r="J26" s="196"/>
      <c r="K26" s="196" t="s">
        <v>250</v>
      </c>
      <c r="L26" s="196"/>
      <c r="M26" s="196" t="s">
        <v>251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81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LAC@OAK</v>
      </c>
      <c r="D32" s="193"/>
      <c r="E32" s="193" t="str">
        <f t="shared" ref="E32" si="3">E3</f>
        <v>BAL@CIN</v>
      </c>
      <c r="F32" s="193"/>
      <c r="G32" s="193" t="str">
        <f t="shared" ref="G32" si="4">G3</f>
        <v>BUF@CLE</v>
      </c>
      <c r="H32" s="193"/>
      <c r="I32" s="193" t="str">
        <f>I3</f>
        <v>ATL@NO</v>
      </c>
      <c r="J32" s="193"/>
      <c r="K32" s="193" t="str">
        <f>K3</f>
        <v>DET@CHI</v>
      </c>
      <c r="L32" s="193"/>
      <c r="M32" s="193" t="str">
        <f>M3</f>
        <v>NYG@NYJ</v>
      </c>
      <c r="N32" s="193"/>
      <c r="O32" s="193" t="str">
        <f>O3</f>
        <v>KC@TEN</v>
      </c>
      <c r="P32" s="193"/>
      <c r="Q32" s="193" t="str">
        <f>Q3</f>
        <v>ARI@TB</v>
      </c>
      <c r="R32" s="193"/>
      <c r="S32" s="193" t="str">
        <f>S3</f>
        <v>MIA@IND</v>
      </c>
      <c r="T32" s="193"/>
      <c r="U32" s="193" t="str">
        <f>U3</f>
        <v>CAR@GB</v>
      </c>
      <c r="V32" s="193"/>
      <c r="W32" s="193" t="str">
        <f>W3</f>
        <v>LAR@PIT</v>
      </c>
      <c r="X32" s="193"/>
      <c r="Y32" s="193" t="str">
        <f>Y3</f>
        <v>MIN@DAL</v>
      </c>
      <c r="Z32" s="193"/>
      <c r="AA32" s="193" t="str">
        <f>AA3</f>
        <v>SEA@SF</v>
      </c>
      <c r="AB32" s="193"/>
      <c r="AC32" s="193">
        <f>AC3</f>
        <v>0</v>
      </c>
      <c r="AD32" s="193"/>
      <c r="AE32" s="193">
        <f>AE3</f>
        <v>0</v>
      </c>
      <c r="AF32" s="193"/>
      <c r="AG32" s="193">
        <f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IF(C4="oak",D4,"-")</f>
        <v>6</v>
      </c>
      <c r="D33" s="195"/>
      <c r="E33" s="190">
        <f>IF(E4="bal",F4,"-")</f>
        <v>16</v>
      </c>
      <c r="F33" s="192"/>
      <c r="G33" s="190" t="str">
        <f>IF(G4="cle",H4,"-")</f>
        <v>-</v>
      </c>
      <c r="H33" s="192"/>
      <c r="I33" s="190" t="str">
        <f>IF(I4="atl",J4,"-")</f>
        <v>-</v>
      </c>
      <c r="J33" s="192"/>
      <c r="K33" s="190">
        <f>IF(K4="chi",L4,"-")</f>
        <v>4</v>
      </c>
      <c r="L33" s="192"/>
      <c r="M33" s="190" t="str">
        <f>IF(M4="nyj",N4,"-")</f>
        <v>-</v>
      </c>
      <c r="N33" s="192"/>
      <c r="O33" s="190" t="str">
        <f>IF(O4="ten",P4,"-")</f>
        <v>-</v>
      </c>
      <c r="P33" s="192"/>
      <c r="Q33" s="190">
        <f>IF(Q4="tb",R4,"-")</f>
        <v>8</v>
      </c>
      <c r="R33" s="192"/>
      <c r="S33" s="190" t="str">
        <f>IF(S4="",T4,"-")</f>
        <v>-</v>
      </c>
      <c r="T33" s="192"/>
      <c r="U33" s="190">
        <f>IF(U4="gb",V4,"-")</f>
        <v>15</v>
      </c>
      <c r="V33" s="192"/>
      <c r="W33" s="190" t="str">
        <f>IF(W4="pit",X4,"-")</f>
        <v>-</v>
      </c>
      <c r="X33" s="192"/>
      <c r="Y33" s="190" t="str">
        <f>IF(Y4="min",Z4,"-")</f>
        <v>-</v>
      </c>
      <c r="Z33" s="192"/>
      <c r="AA33" s="190">
        <f>IF(AA4="sea",AB4,"-")</f>
        <v>7</v>
      </c>
      <c r="AB33" s="192"/>
      <c r="AC33" s="190">
        <f>IF(AC4="",AD4,"-")</f>
        <v>0</v>
      </c>
      <c r="AD33" s="192"/>
      <c r="AE33" s="195">
        <f t="shared" ref="AE33:AE48" si="5">IF(AE4="",AF4,"-")</f>
        <v>0</v>
      </c>
      <c r="AF33" s="195"/>
      <c r="AG33" s="195">
        <f t="shared" ref="AG33:AG48" si="6">IF(AG4="",AH4,"-")</f>
        <v>0</v>
      </c>
      <c r="AH33" s="216"/>
      <c r="AJ33" s="21">
        <f t="shared" ref="AJ33:AJ54" si="7">COUNTIF(C33:AH33,"&gt;=1")</f>
        <v>6</v>
      </c>
    </row>
    <row r="34" spans="2:36" x14ac:dyDescent="0.3">
      <c r="B34" s="12" t="str">
        <f t="shared" ref="B34:B54" si="8">B5</f>
        <v>Ben</v>
      </c>
      <c r="C34" s="186">
        <f t="shared" ref="C34:C54" si="9">IF(C5="oak",D5,"-")</f>
        <v>4</v>
      </c>
      <c r="D34" s="187"/>
      <c r="E34" s="186">
        <f t="shared" ref="E34:E54" si="10">IF(E5="bal",F5,"-")</f>
        <v>15</v>
      </c>
      <c r="F34" s="187"/>
      <c r="G34" s="186">
        <f t="shared" ref="G34:G54" si="11">IF(G5="cle",H5,"-")</f>
        <v>6</v>
      </c>
      <c r="H34" s="187"/>
      <c r="I34" s="186" t="str">
        <f t="shared" ref="I34:I54" si="12">IF(I5="atl",J5,"-")</f>
        <v>-</v>
      </c>
      <c r="J34" s="187"/>
      <c r="K34" s="186">
        <f t="shared" ref="K34:K54" si="13">IF(K5="chi",L5,"-")</f>
        <v>9</v>
      </c>
      <c r="L34" s="187"/>
      <c r="M34" s="186" t="str">
        <f t="shared" ref="M34:M54" si="14">IF(M5="nyj",N5,"-")</f>
        <v>-</v>
      </c>
      <c r="N34" s="187"/>
      <c r="O34" s="186" t="str">
        <f t="shared" ref="O34:O54" si="15">IF(O5="ten",P5,"-")</f>
        <v>-</v>
      </c>
      <c r="P34" s="187"/>
      <c r="Q34" s="186">
        <f t="shared" ref="Q34:Q54" si="16">IF(Q5="tb",R5,"-")</f>
        <v>12</v>
      </c>
      <c r="R34" s="187"/>
      <c r="S34" s="186" t="str">
        <f>IF(S5="",T5,"-")</f>
        <v>-</v>
      </c>
      <c r="T34" s="187"/>
      <c r="U34" s="186">
        <f t="shared" ref="U34:U54" si="17">IF(U5="gb",V5,"-")</f>
        <v>14</v>
      </c>
      <c r="V34" s="187"/>
      <c r="W34" s="186" t="str">
        <f t="shared" ref="W34:W54" si="18">IF(W5="pit",X5,"-")</f>
        <v>-</v>
      </c>
      <c r="X34" s="187"/>
      <c r="Y34" s="186" t="str">
        <f t="shared" ref="Y34:Y54" si="19">IF(Y5="min",Z5,"-")</f>
        <v>-</v>
      </c>
      <c r="Z34" s="187"/>
      <c r="AA34" s="186" t="str">
        <f t="shared" ref="AA34:AA54" si="20">IF(AA5="sea",AB5,"-")</f>
        <v>-</v>
      </c>
      <c r="AB34" s="187"/>
      <c r="AC34" s="186">
        <f>IF(AC5="",AD5,"-")</f>
        <v>0</v>
      </c>
      <c r="AD34" s="187"/>
      <c r="AE34" s="214">
        <f t="shared" si="5"/>
        <v>0</v>
      </c>
      <c r="AF34" s="214"/>
      <c r="AG34" s="214">
        <f t="shared" si="6"/>
        <v>0</v>
      </c>
      <c r="AH34" s="215"/>
      <c r="AJ34" s="21">
        <f t="shared" si="7"/>
        <v>6</v>
      </c>
    </row>
    <row r="35" spans="2:36" x14ac:dyDescent="0.3">
      <c r="B35" s="11" t="str">
        <f t="shared" si="8"/>
        <v>Trevor</v>
      </c>
      <c r="C35" s="183">
        <f t="shared" si="9"/>
        <v>9</v>
      </c>
      <c r="D35" s="184"/>
      <c r="E35" s="183">
        <f t="shared" si="10"/>
        <v>15</v>
      </c>
      <c r="F35" s="184"/>
      <c r="G35" s="183">
        <f t="shared" si="11"/>
        <v>6</v>
      </c>
      <c r="H35" s="184"/>
      <c r="I35" s="183" t="str">
        <f t="shared" si="12"/>
        <v>-</v>
      </c>
      <c r="J35" s="184"/>
      <c r="K35" s="183">
        <f t="shared" si="13"/>
        <v>5</v>
      </c>
      <c r="L35" s="184"/>
      <c r="M35" s="183" t="str">
        <f t="shared" si="14"/>
        <v>-</v>
      </c>
      <c r="N35" s="184"/>
      <c r="O35" s="183" t="str">
        <f t="shared" si="15"/>
        <v>-</v>
      </c>
      <c r="P35" s="184"/>
      <c r="Q35" s="183">
        <f t="shared" si="16"/>
        <v>7</v>
      </c>
      <c r="R35" s="184"/>
      <c r="S35" s="183" t="str">
        <f t="shared" ref="S35" si="21">IF(S6="",T6,"-")</f>
        <v>-</v>
      </c>
      <c r="T35" s="184"/>
      <c r="U35" s="183">
        <f t="shared" si="17"/>
        <v>14</v>
      </c>
      <c r="V35" s="184"/>
      <c r="W35" s="183" t="str">
        <f t="shared" si="18"/>
        <v>-</v>
      </c>
      <c r="X35" s="184"/>
      <c r="Y35" s="183" t="str">
        <f t="shared" si="19"/>
        <v>-</v>
      </c>
      <c r="Z35" s="184"/>
      <c r="AA35" s="183" t="str">
        <f t="shared" si="20"/>
        <v>-</v>
      </c>
      <c r="AB35" s="184"/>
      <c r="AC35" s="183">
        <f t="shared" ref="AC35" si="22">IF(AC6="",AD6,"-")</f>
        <v>0</v>
      </c>
      <c r="AD35" s="184"/>
      <c r="AE35" s="212">
        <f t="shared" si="5"/>
        <v>0</v>
      </c>
      <c r="AF35" s="212"/>
      <c r="AG35" s="212">
        <f t="shared" si="6"/>
        <v>0</v>
      </c>
      <c r="AH35" s="213"/>
      <c r="AJ35" s="21">
        <f t="shared" si="7"/>
        <v>6</v>
      </c>
    </row>
    <row r="36" spans="2:36" x14ac:dyDescent="0.3">
      <c r="B36" s="12" t="str">
        <f t="shared" si="8"/>
        <v>Alex</v>
      </c>
      <c r="C36" s="186">
        <f t="shared" si="9"/>
        <v>6</v>
      </c>
      <c r="D36" s="187"/>
      <c r="E36" s="186">
        <f t="shared" si="10"/>
        <v>12</v>
      </c>
      <c r="F36" s="187"/>
      <c r="G36" s="186" t="str">
        <f t="shared" si="11"/>
        <v>-</v>
      </c>
      <c r="H36" s="187"/>
      <c r="I36" s="186" t="str">
        <f t="shared" si="12"/>
        <v>-</v>
      </c>
      <c r="J36" s="187"/>
      <c r="K36" s="186">
        <f t="shared" si="13"/>
        <v>9</v>
      </c>
      <c r="L36" s="187"/>
      <c r="M36" s="186" t="str">
        <f t="shared" si="14"/>
        <v>-</v>
      </c>
      <c r="N36" s="187"/>
      <c r="O36" s="186" t="str">
        <f t="shared" si="15"/>
        <v>-</v>
      </c>
      <c r="P36" s="187"/>
      <c r="Q36" s="186">
        <f t="shared" si="16"/>
        <v>4</v>
      </c>
      <c r="R36" s="187"/>
      <c r="S36" s="186" t="str">
        <f t="shared" ref="S36" si="23">IF(S7="",T7,"-")</f>
        <v>-</v>
      </c>
      <c r="T36" s="187"/>
      <c r="U36" s="186">
        <f t="shared" si="17"/>
        <v>7</v>
      </c>
      <c r="V36" s="187"/>
      <c r="W36" s="186" t="str">
        <f t="shared" si="18"/>
        <v>-</v>
      </c>
      <c r="X36" s="187"/>
      <c r="Y36" s="186" t="str">
        <f t="shared" si="19"/>
        <v>-</v>
      </c>
      <c r="Z36" s="187"/>
      <c r="AA36" s="186" t="str">
        <f t="shared" si="20"/>
        <v>-</v>
      </c>
      <c r="AB36" s="187"/>
      <c r="AC36" s="186">
        <f t="shared" ref="AC36" si="24">IF(AC7="",AD7,"-")</f>
        <v>0</v>
      </c>
      <c r="AD36" s="187"/>
      <c r="AE36" s="214">
        <f t="shared" si="5"/>
        <v>0</v>
      </c>
      <c r="AF36" s="214"/>
      <c r="AG36" s="214">
        <f t="shared" si="6"/>
        <v>0</v>
      </c>
      <c r="AH36" s="215"/>
      <c r="AJ36" s="21">
        <f t="shared" si="7"/>
        <v>5</v>
      </c>
    </row>
    <row r="37" spans="2:36" x14ac:dyDescent="0.3">
      <c r="B37" s="11" t="str">
        <f t="shared" si="8"/>
        <v>Katelyn</v>
      </c>
      <c r="C37" s="183" t="str">
        <f t="shared" si="9"/>
        <v>-</v>
      </c>
      <c r="D37" s="184"/>
      <c r="E37" s="183">
        <f t="shared" si="10"/>
        <v>14</v>
      </c>
      <c r="F37" s="184"/>
      <c r="G37" s="183" t="str">
        <f t="shared" si="11"/>
        <v>-</v>
      </c>
      <c r="H37" s="184"/>
      <c r="I37" s="183" t="str">
        <f t="shared" si="12"/>
        <v>-</v>
      </c>
      <c r="J37" s="184"/>
      <c r="K37" s="183">
        <f t="shared" si="13"/>
        <v>7</v>
      </c>
      <c r="L37" s="184"/>
      <c r="M37" s="183" t="str">
        <f t="shared" si="14"/>
        <v>-</v>
      </c>
      <c r="N37" s="184"/>
      <c r="O37" s="183" t="str">
        <f t="shared" si="15"/>
        <v>-</v>
      </c>
      <c r="P37" s="184"/>
      <c r="Q37" s="183">
        <f t="shared" si="16"/>
        <v>8</v>
      </c>
      <c r="R37" s="184"/>
      <c r="S37" s="183" t="str">
        <f t="shared" ref="S37" si="25">IF(S8="",T8,"-")</f>
        <v>-</v>
      </c>
      <c r="T37" s="184"/>
      <c r="U37" s="183">
        <f t="shared" si="17"/>
        <v>12</v>
      </c>
      <c r="V37" s="184"/>
      <c r="W37" s="183" t="str">
        <f t="shared" si="18"/>
        <v>-</v>
      </c>
      <c r="X37" s="184"/>
      <c r="Y37" s="183" t="str">
        <f t="shared" si="19"/>
        <v>-</v>
      </c>
      <c r="Z37" s="184"/>
      <c r="AA37" s="183" t="str">
        <f t="shared" si="20"/>
        <v>-</v>
      </c>
      <c r="AB37" s="184"/>
      <c r="AC37" s="183">
        <f t="shared" ref="AC37" si="26">IF(AC8="",AD8,"-")</f>
        <v>0</v>
      </c>
      <c r="AD37" s="184"/>
      <c r="AE37" s="212">
        <f t="shared" si="5"/>
        <v>0</v>
      </c>
      <c r="AF37" s="212"/>
      <c r="AG37" s="212">
        <f t="shared" si="6"/>
        <v>0</v>
      </c>
      <c r="AH37" s="213"/>
      <c r="AJ37" s="21">
        <f t="shared" si="7"/>
        <v>4</v>
      </c>
    </row>
    <row r="38" spans="2:36" x14ac:dyDescent="0.3">
      <c r="B38" s="12" t="str">
        <f t="shared" si="8"/>
        <v>Shelby</v>
      </c>
      <c r="C38" s="186">
        <f t="shared" si="9"/>
        <v>6</v>
      </c>
      <c r="D38" s="187"/>
      <c r="E38" s="186">
        <f t="shared" si="10"/>
        <v>15</v>
      </c>
      <c r="F38" s="187"/>
      <c r="G38" s="186" t="str">
        <f t="shared" si="11"/>
        <v>-</v>
      </c>
      <c r="H38" s="187"/>
      <c r="I38" s="186" t="str">
        <f t="shared" si="12"/>
        <v>-</v>
      </c>
      <c r="J38" s="187"/>
      <c r="K38" s="186">
        <f t="shared" si="13"/>
        <v>11</v>
      </c>
      <c r="L38" s="187"/>
      <c r="M38" s="186">
        <f t="shared" si="14"/>
        <v>4</v>
      </c>
      <c r="N38" s="187"/>
      <c r="O38" s="186" t="str">
        <f t="shared" si="15"/>
        <v>-</v>
      </c>
      <c r="P38" s="187"/>
      <c r="Q38" s="186">
        <f t="shared" si="16"/>
        <v>12</v>
      </c>
      <c r="R38" s="187"/>
      <c r="S38" s="186" t="str">
        <f t="shared" ref="S38" si="27">IF(S9="",T9,"-")</f>
        <v>-</v>
      </c>
      <c r="T38" s="187"/>
      <c r="U38" s="186">
        <f t="shared" si="17"/>
        <v>9</v>
      </c>
      <c r="V38" s="187"/>
      <c r="W38" s="186" t="str">
        <f t="shared" si="18"/>
        <v>-</v>
      </c>
      <c r="X38" s="187"/>
      <c r="Y38" s="186">
        <f t="shared" si="19"/>
        <v>7</v>
      </c>
      <c r="Z38" s="187"/>
      <c r="AA38" s="186" t="str">
        <f t="shared" si="20"/>
        <v>-</v>
      </c>
      <c r="AB38" s="187"/>
      <c r="AC38" s="186">
        <f t="shared" ref="AC38" si="28">IF(AC9="",AD9,"-")</f>
        <v>0</v>
      </c>
      <c r="AD38" s="187"/>
      <c r="AE38" s="214">
        <f t="shared" si="5"/>
        <v>0</v>
      </c>
      <c r="AF38" s="214"/>
      <c r="AG38" s="214">
        <f t="shared" si="6"/>
        <v>0</v>
      </c>
      <c r="AH38" s="215"/>
      <c r="AJ38" s="21">
        <f t="shared" si="7"/>
        <v>7</v>
      </c>
    </row>
    <row r="39" spans="2:36" x14ac:dyDescent="0.3">
      <c r="B39" s="11" t="str">
        <f t="shared" si="8"/>
        <v>Chris</v>
      </c>
      <c r="C39" s="183">
        <f t="shared" si="9"/>
        <v>4</v>
      </c>
      <c r="D39" s="184"/>
      <c r="E39" s="183">
        <f t="shared" si="10"/>
        <v>16</v>
      </c>
      <c r="F39" s="184"/>
      <c r="G39" s="183" t="str">
        <f t="shared" si="11"/>
        <v>-</v>
      </c>
      <c r="H39" s="184"/>
      <c r="I39" s="183" t="str">
        <f t="shared" si="12"/>
        <v>-</v>
      </c>
      <c r="J39" s="184"/>
      <c r="K39" s="183" t="str">
        <f t="shared" si="13"/>
        <v>-</v>
      </c>
      <c r="L39" s="184"/>
      <c r="M39" s="183" t="str">
        <f t="shared" si="14"/>
        <v>-</v>
      </c>
      <c r="N39" s="184"/>
      <c r="O39" s="183" t="str">
        <f t="shared" si="15"/>
        <v>-</v>
      </c>
      <c r="P39" s="184"/>
      <c r="Q39" s="183" t="str">
        <f t="shared" si="16"/>
        <v>-</v>
      </c>
      <c r="R39" s="184"/>
      <c r="S39" s="183" t="str">
        <f t="shared" ref="S39" si="29">IF(S10="",T10,"-")</f>
        <v>-</v>
      </c>
      <c r="T39" s="184"/>
      <c r="U39" s="183">
        <f t="shared" si="17"/>
        <v>13</v>
      </c>
      <c r="V39" s="184"/>
      <c r="W39" s="183" t="str">
        <f t="shared" si="18"/>
        <v>-</v>
      </c>
      <c r="X39" s="184"/>
      <c r="Y39" s="183">
        <f t="shared" si="19"/>
        <v>11</v>
      </c>
      <c r="Z39" s="184"/>
      <c r="AA39" s="183" t="str">
        <f t="shared" si="20"/>
        <v>-</v>
      </c>
      <c r="AB39" s="184"/>
      <c r="AC39" s="183">
        <f t="shared" ref="AC39" si="30">IF(AC10="",AD10,"-")</f>
        <v>0</v>
      </c>
      <c r="AD39" s="184"/>
      <c r="AE39" s="212">
        <f t="shared" si="5"/>
        <v>0</v>
      </c>
      <c r="AF39" s="212"/>
      <c r="AG39" s="212">
        <f t="shared" si="6"/>
        <v>0</v>
      </c>
      <c r="AH39" s="213"/>
      <c r="AJ39" s="21">
        <f t="shared" si="7"/>
        <v>4</v>
      </c>
    </row>
    <row r="40" spans="2:36" x14ac:dyDescent="0.3">
      <c r="B40" s="12" t="str">
        <f t="shared" si="8"/>
        <v>Jeremy</v>
      </c>
      <c r="C40" s="186" t="str">
        <f t="shared" si="9"/>
        <v>-</v>
      </c>
      <c r="D40" s="187"/>
      <c r="E40" s="186">
        <f t="shared" si="10"/>
        <v>16</v>
      </c>
      <c r="F40" s="187"/>
      <c r="G40" s="186" t="str">
        <f t="shared" si="11"/>
        <v>-</v>
      </c>
      <c r="H40" s="187"/>
      <c r="I40" s="186" t="str">
        <f t="shared" si="12"/>
        <v>-</v>
      </c>
      <c r="J40" s="187"/>
      <c r="K40" s="186">
        <f t="shared" si="13"/>
        <v>4</v>
      </c>
      <c r="L40" s="187"/>
      <c r="M40" s="186" t="str">
        <f t="shared" si="14"/>
        <v>-</v>
      </c>
      <c r="N40" s="187"/>
      <c r="O40" s="186" t="str">
        <f t="shared" si="15"/>
        <v>-</v>
      </c>
      <c r="P40" s="187"/>
      <c r="Q40" s="186">
        <f t="shared" si="16"/>
        <v>7</v>
      </c>
      <c r="R40" s="187"/>
      <c r="S40" s="186" t="str">
        <f t="shared" ref="S40" si="31">IF(S11="",T11,"-")</f>
        <v>-</v>
      </c>
      <c r="T40" s="187"/>
      <c r="U40" s="186">
        <f t="shared" si="17"/>
        <v>11</v>
      </c>
      <c r="V40" s="187"/>
      <c r="W40" s="186" t="str">
        <f t="shared" si="18"/>
        <v>-</v>
      </c>
      <c r="X40" s="187"/>
      <c r="Y40" s="186">
        <f t="shared" si="19"/>
        <v>5</v>
      </c>
      <c r="Z40" s="187"/>
      <c r="AA40" s="186">
        <f t="shared" si="20"/>
        <v>6</v>
      </c>
      <c r="AB40" s="187"/>
      <c r="AC40" s="186">
        <f t="shared" ref="AC40" si="32">IF(AC11="",AD11,"-")</f>
        <v>0</v>
      </c>
      <c r="AD40" s="187"/>
      <c r="AE40" s="214">
        <f t="shared" si="5"/>
        <v>0</v>
      </c>
      <c r="AF40" s="214"/>
      <c r="AG40" s="214">
        <f t="shared" si="6"/>
        <v>0</v>
      </c>
      <c r="AH40" s="215"/>
      <c r="AJ40" s="21">
        <f t="shared" si="7"/>
        <v>6</v>
      </c>
    </row>
    <row r="41" spans="2:36" x14ac:dyDescent="0.3">
      <c r="B41" s="11" t="str">
        <f t="shared" si="8"/>
        <v>Sam</v>
      </c>
      <c r="C41" s="183" t="str">
        <f t="shared" si="9"/>
        <v>-</v>
      </c>
      <c r="D41" s="184"/>
      <c r="E41" s="183">
        <f t="shared" si="10"/>
        <v>16</v>
      </c>
      <c r="F41" s="184"/>
      <c r="G41" s="183" t="str">
        <f t="shared" si="11"/>
        <v>-</v>
      </c>
      <c r="H41" s="184"/>
      <c r="I41" s="183" t="str">
        <f t="shared" si="12"/>
        <v>-</v>
      </c>
      <c r="J41" s="184"/>
      <c r="K41" s="183">
        <f t="shared" si="13"/>
        <v>8</v>
      </c>
      <c r="L41" s="184"/>
      <c r="M41" s="183" t="str">
        <f t="shared" si="14"/>
        <v>-</v>
      </c>
      <c r="N41" s="184"/>
      <c r="O41" s="183" t="str">
        <f t="shared" si="15"/>
        <v>-</v>
      </c>
      <c r="P41" s="184"/>
      <c r="Q41" s="183">
        <f t="shared" si="16"/>
        <v>11</v>
      </c>
      <c r="R41" s="184"/>
      <c r="S41" s="183" t="str">
        <f t="shared" ref="S41" si="33">IF(S12="",T12,"-")</f>
        <v>-</v>
      </c>
      <c r="T41" s="184"/>
      <c r="U41" s="183">
        <f t="shared" si="17"/>
        <v>10</v>
      </c>
      <c r="V41" s="184"/>
      <c r="W41" s="183">
        <f t="shared" si="18"/>
        <v>5</v>
      </c>
      <c r="X41" s="184"/>
      <c r="Y41" s="183">
        <f t="shared" si="19"/>
        <v>4</v>
      </c>
      <c r="Z41" s="184"/>
      <c r="AA41" s="183">
        <f t="shared" si="20"/>
        <v>6</v>
      </c>
      <c r="AB41" s="184"/>
      <c r="AC41" s="183">
        <f t="shared" ref="AC41" si="34">IF(AC12="",AD12,"-")</f>
        <v>0</v>
      </c>
      <c r="AD41" s="184"/>
      <c r="AE41" s="212">
        <f t="shared" si="5"/>
        <v>0</v>
      </c>
      <c r="AF41" s="212"/>
      <c r="AG41" s="212">
        <f t="shared" si="6"/>
        <v>0</v>
      </c>
      <c r="AH41" s="213"/>
      <c r="AJ41" s="21">
        <f t="shared" si="7"/>
        <v>7</v>
      </c>
    </row>
    <row r="42" spans="2:36" x14ac:dyDescent="0.3">
      <c r="B42" s="12" t="str">
        <f t="shared" si="8"/>
        <v>Cody</v>
      </c>
      <c r="C42" s="186" t="str">
        <f t="shared" si="9"/>
        <v>-</v>
      </c>
      <c r="D42" s="187"/>
      <c r="E42" s="186">
        <f t="shared" si="10"/>
        <v>15</v>
      </c>
      <c r="F42" s="187"/>
      <c r="G42" s="186" t="str">
        <f t="shared" si="11"/>
        <v>-</v>
      </c>
      <c r="H42" s="187"/>
      <c r="I42" s="186" t="str">
        <f t="shared" si="12"/>
        <v>-</v>
      </c>
      <c r="J42" s="187"/>
      <c r="K42" s="186">
        <f t="shared" si="13"/>
        <v>7</v>
      </c>
      <c r="L42" s="187"/>
      <c r="M42" s="186" t="str">
        <f t="shared" si="14"/>
        <v>-</v>
      </c>
      <c r="N42" s="187"/>
      <c r="O42" s="186" t="str">
        <f t="shared" si="15"/>
        <v>-</v>
      </c>
      <c r="P42" s="187"/>
      <c r="Q42" s="186">
        <f t="shared" si="16"/>
        <v>8</v>
      </c>
      <c r="R42" s="187"/>
      <c r="S42" s="186" t="str">
        <f t="shared" ref="S42" si="35">IF(S13="",T13,"-")</f>
        <v>-</v>
      </c>
      <c r="T42" s="187"/>
      <c r="U42" s="186">
        <f t="shared" si="17"/>
        <v>13</v>
      </c>
      <c r="V42" s="187"/>
      <c r="W42" s="186" t="str">
        <f t="shared" si="18"/>
        <v>-</v>
      </c>
      <c r="X42" s="187"/>
      <c r="Y42" s="186" t="str">
        <f t="shared" si="19"/>
        <v>-</v>
      </c>
      <c r="Z42" s="187"/>
      <c r="AA42" s="186">
        <f t="shared" si="20"/>
        <v>5</v>
      </c>
      <c r="AB42" s="187"/>
      <c r="AC42" s="186">
        <f t="shared" ref="AC42" si="36">IF(AC13="",AD13,"-")</f>
        <v>0</v>
      </c>
      <c r="AD42" s="187"/>
      <c r="AE42" s="214">
        <f t="shared" si="5"/>
        <v>0</v>
      </c>
      <c r="AF42" s="214"/>
      <c r="AG42" s="214">
        <f t="shared" si="6"/>
        <v>0</v>
      </c>
      <c r="AH42" s="215"/>
      <c r="AJ42" s="21">
        <f t="shared" si="7"/>
        <v>5</v>
      </c>
    </row>
    <row r="43" spans="2:36" x14ac:dyDescent="0.3">
      <c r="B43" s="11" t="str">
        <f t="shared" si="8"/>
        <v>Tom</v>
      </c>
      <c r="C43" s="183">
        <f t="shared" si="9"/>
        <v>5</v>
      </c>
      <c r="D43" s="184"/>
      <c r="E43" s="183">
        <f t="shared" si="10"/>
        <v>14</v>
      </c>
      <c r="F43" s="184"/>
      <c r="G43" s="183">
        <f t="shared" si="11"/>
        <v>4</v>
      </c>
      <c r="H43" s="184"/>
      <c r="I43" s="183" t="str">
        <f t="shared" si="12"/>
        <v>-</v>
      </c>
      <c r="J43" s="184"/>
      <c r="K43" s="183">
        <f t="shared" si="13"/>
        <v>6</v>
      </c>
      <c r="L43" s="184"/>
      <c r="M43" s="183" t="str">
        <f t="shared" si="14"/>
        <v>-</v>
      </c>
      <c r="N43" s="184"/>
      <c r="O43" s="183" t="str">
        <f t="shared" si="15"/>
        <v>-</v>
      </c>
      <c r="P43" s="184"/>
      <c r="Q43" s="183">
        <f t="shared" si="16"/>
        <v>9</v>
      </c>
      <c r="R43" s="184"/>
      <c r="S43" s="183" t="str">
        <f t="shared" ref="S43" si="37">IF(S14="",T14,"-")</f>
        <v>-</v>
      </c>
      <c r="T43" s="184"/>
      <c r="U43" s="183">
        <f t="shared" si="17"/>
        <v>13</v>
      </c>
      <c r="V43" s="184"/>
      <c r="W43" s="183" t="str">
        <f t="shared" si="18"/>
        <v>-</v>
      </c>
      <c r="X43" s="184"/>
      <c r="Y43" s="183" t="str">
        <f t="shared" si="19"/>
        <v>-</v>
      </c>
      <c r="Z43" s="184"/>
      <c r="AA43" s="183" t="str">
        <f t="shared" si="20"/>
        <v>-</v>
      </c>
      <c r="AB43" s="184"/>
      <c r="AC43" s="183">
        <f t="shared" ref="AC43" si="38">IF(AC14="",AD14,"-")</f>
        <v>0</v>
      </c>
      <c r="AD43" s="184"/>
      <c r="AE43" s="212">
        <f t="shared" si="5"/>
        <v>0</v>
      </c>
      <c r="AF43" s="212"/>
      <c r="AG43" s="212">
        <f t="shared" si="6"/>
        <v>0</v>
      </c>
      <c r="AH43" s="213"/>
      <c r="AJ43" s="21">
        <f t="shared" si="7"/>
        <v>6</v>
      </c>
    </row>
    <row r="44" spans="2:36" x14ac:dyDescent="0.3">
      <c r="B44" s="12" t="str">
        <f t="shared" si="8"/>
        <v>Austin</v>
      </c>
      <c r="C44" s="186" t="str">
        <f t="shared" si="9"/>
        <v>-</v>
      </c>
      <c r="D44" s="187"/>
      <c r="E44" s="186">
        <f t="shared" si="10"/>
        <v>13</v>
      </c>
      <c r="F44" s="187"/>
      <c r="G44" s="186">
        <f t="shared" si="11"/>
        <v>6</v>
      </c>
      <c r="H44" s="187"/>
      <c r="I44" s="186" t="str">
        <f t="shared" si="12"/>
        <v>-</v>
      </c>
      <c r="J44" s="187"/>
      <c r="K44" s="186">
        <f t="shared" si="13"/>
        <v>8</v>
      </c>
      <c r="L44" s="187"/>
      <c r="M44" s="186" t="str">
        <f t="shared" si="14"/>
        <v>-</v>
      </c>
      <c r="N44" s="187"/>
      <c r="O44" s="186" t="str">
        <f t="shared" si="15"/>
        <v>-</v>
      </c>
      <c r="P44" s="187"/>
      <c r="Q44" s="186">
        <f t="shared" si="16"/>
        <v>7</v>
      </c>
      <c r="R44" s="187"/>
      <c r="S44" s="186" t="str">
        <f t="shared" ref="S44" si="39">IF(S15="",T15,"-")</f>
        <v>-</v>
      </c>
      <c r="T44" s="187"/>
      <c r="U44" s="186">
        <f t="shared" si="17"/>
        <v>15</v>
      </c>
      <c r="V44" s="187"/>
      <c r="W44" s="186" t="str">
        <f t="shared" si="18"/>
        <v>-</v>
      </c>
      <c r="X44" s="187"/>
      <c r="Y44" s="186" t="str">
        <f t="shared" si="19"/>
        <v>-</v>
      </c>
      <c r="Z44" s="187"/>
      <c r="AA44" s="186">
        <f t="shared" si="20"/>
        <v>10</v>
      </c>
      <c r="AB44" s="187"/>
      <c r="AC44" s="186">
        <f t="shared" ref="AC44" si="40">IF(AC15="",AD15,"-")</f>
        <v>0</v>
      </c>
      <c r="AD44" s="187"/>
      <c r="AE44" s="214">
        <f t="shared" si="5"/>
        <v>0</v>
      </c>
      <c r="AF44" s="214"/>
      <c r="AG44" s="214">
        <f t="shared" si="6"/>
        <v>0</v>
      </c>
      <c r="AH44" s="215"/>
      <c r="AJ44" s="21">
        <f t="shared" si="7"/>
        <v>6</v>
      </c>
    </row>
    <row r="45" spans="2:36" x14ac:dyDescent="0.3">
      <c r="B45" s="11" t="str">
        <f t="shared" si="8"/>
        <v>Cecil</v>
      </c>
      <c r="C45" s="183" t="str">
        <f t="shared" si="9"/>
        <v>-</v>
      </c>
      <c r="D45" s="184"/>
      <c r="E45" s="183">
        <f t="shared" si="10"/>
        <v>14</v>
      </c>
      <c r="F45" s="184"/>
      <c r="G45" s="183">
        <f t="shared" si="11"/>
        <v>7</v>
      </c>
      <c r="H45" s="184"/>
      <c r="I45" s="183" t="str">
        <f t="shared" si="12"/>
        <v>-</v>
      </c>
      <c r="J45" s="184"/>
      <c r="K45" s="183">
        <f t="shared" si="13"/>
        <v>6</v>
      </c>
      <c r="L45" s="184"/>
      <c r="M45" s="183" t="str">
        <f t="shared" si="14"/>
        <v>-</v>
      </c>
      <c r="N45" s="184"/>
      <c r="O45" s="183" t="str">
        <f t="shared" si="15"/>
        <v>-</v>
      </c>
      <c r="P45" s="184"/>
      <c r="Q45" s="183">
        <f t="shared" si="16"/>
        <v>12</v>
      </c>
      <c r="R45" s="184"/>
      <c r="S45" s="183" t="str">
        <f t="shared" ref="S45" si="41">IF(S16="",T16,"-")</f>
        <v>-</v>
      </c>
      <c r="T45" s="184"/>
      <c r="U45" s="183">
        <f t="shared" si="17"/>
        <v>13</v>
      </c>
      <c r="V45" s="184"/>
      <c r="W45" s="183" t="str">
        <f t="shared" si="18"/>
        <v>-</v>
      </c>
      <c r="X45" s="184"/>
      <c r="Y45" s="183" t="str">
        <f t="shared" si="19"/>
        <v>-</v>
      </c>
      <c r="Z45" s="184"/>
      <c r="AA45" s="183" t="str">
        <f t="shared" si="20"/>
        <v>-</v>
      </c>
      <c r="AB45" s="184"/>
      <c r="AC45" s="183">
        <f t="shared" ref="AC45" si="42">IF(AC16="",AD16,"-")</f>
        <v>0</v>
      </c>
      <c r="AD45" s="184"/>
      <c r="AE45" s="212">
        <f t="shared" si="5"/>
        <v>0</v>
      </c>
      <c r="AF45" s="212"/>
      <c r="AG45" s="212">
        <f t="shared" si="6"/>
        <v>0</v>
      </c>
      <c r="AH45" s="213"/>
      <c r="AJ45" s="21">
        <f t="shared" si="7"/>
        <v>5</v>
      </c>
    </row>
    <row r="46" spans="2:36" x14ac:dyDescent="0.3">
      <c r="B46" s="12" t="str">
        <f t="shared" si="8"/>
        <v>Thadd</v>
      </c>
      <c r="C46" s="186" t="str">
        <f t="shared" si="9"/>
        <v>-</v>
      </c>
      <c r="D46" s="187"/>
      <c r="E46" s="186">
        <f t="shared" si="10"/>
        <v>15</v>
      </c>
      <c r="F46" s="187"/>
      <c r="G46" s="186" t="str">
        <f t="shared" si="11"/>
        <v>-</v>
      </c>
      <c r="H46" s="187"/>
      <c r="I46" s="186" t="str">
        <f t="shared" si="12"/>
        <v>-</v>
      </c>
      <c r="J46" s="187"/>
      <c r="K46" s="186">
        <f t="shared" si="13"/>
        <v>5</v>
      </c>
      <c r="L46" s="187"/>
      <c r="M46" s="186" t="str">
        <f t="shared" si="14"/>
        <v>-</v>
      </c>
      <c r="N46" s="187"/>
      <c r="O46" s="186" t="str">
        <f t="shared" si="15"/>
        <v>-</v>
      </c>
      <c r="P46" s="187"/>
      <c r="Q46" s="186">
        <f t="shared" si="16"/>
        <v>7</v>
      </c>
      <c r="R46" s="187"/>
      <c r="S46" s="186" t="str">
        <f t="shared" ref="S46" si="43">IF(S17="",T17,"-")</f>
        <v>-</v>
      </c>
      <c r="T46" s="187"/>
      <c r="U46" s="186">
        <f t="shared" si="17"/>
        <v>14</v>
      </c>
      <c r="V46" s="187"/>
      <c r="W46" s="186" t="str">
        <f t="shared" si="18"/>
        <v>-</v>
      </c>
      <c r="X46" s="187"/>
      <c r="Y46" s="186">
        <f t="shared" si="19"/>
        <v>8</v>
      </c>
      <c r="Z46" s="187"/>
      <c r="AA46" s="186">
        <f t="shared" si="20"/>
        <v>16</v>
      </c>
      <c r="AB46" s="187"/>
      <c r="AC46" s="186">
        <f t="shared" ref="AC46" si="44">IF(AC17="",AD17,"-")</f>
        <v>0</v>
      </c>
      <c r="AD46" s="187"/>
      <c r="AE46" s="214">
        <f t="shared" si="5"/>
        <v>0</v>
      </c>
      <c r="AF46" s="214"/>
      <c r="AG46" s="214">
        <f t="shared" si="6"/>
        <v>0</v>
      </c>
      <c r="AH46" s="215"/>
      <c r="AJ46" s="21">
        <f t="shared" si="7"/>
        <v>6</v>
      </c>
    </row>
    <row r="47" spans="2:36" x14ac:dyDescent="0.3">
      <c r="B47" s="11" t="str">
        <f t="shared" si="8"/>
        <v>Walker</v>
      </c>
      <c r="C47" s="183" t="str">
        <f t="shared" si="9"/>
        <v>-</v>
      </c>
      <c r="D47" s="184"/>
      <c r="E47" s="183">
        <f t="shared" si="10"/>
        <v>15</v>
      </c>
      <c r="F47" s="184"/>
      <c r="G47" s="183">
        <f t="shared" si="11"/>
        <v>5</v>
      </c>
      <c r="H47" s="184"/>
      <c r="I47" s="183" t="str">
        <f t="shared" si="12"/>
        <v>-</v>
      </c>
      <c r="J47" s="184"/>
      <c r="K47" s="183">
        <f t="shared" si="13"/>
        <v>7</v>
      </c>
      <c r="L47" s="184"/>
      <c r="M47" s="183" t="str">
        <f t="shared" si="14"/>
        <v>-</v>
      </c>
      <c r="N47" s="184"/>
      <c r="O47" s="183" t="str">
        <f t="shared" si="15"/>
        <v>-</v>
      </c>
      <c r="P47" s="184"/>
      <c r="Q47" s="183">
        <f t="shared" si="16"/>
        <v>8</v>
      </c>
      <c r="R47" s="184"/>
      <c r="S47" s="183" t="str">
        <f t="shared" ref="S47" si="45">IF(S18="",T18,"-")</f>
        <v>-</v>
      </c>
      <c r="T47" s="184"/>
      <c r="U47" s="183">
        <f t="shared" si="17"/>
        <v>10</v>
      </c>
      <c r="V47" s="184"/>
      <c r="W47" s="183">
        <f t="shared" si="18"/>
        <v>4</v>
      </c>
      <c r="X47" s="184"/>
      <c r="Y47" s="183" t="str">
        <f t="shared" si="19"/>
        <v>-</v>
      </c>
      <c r="Z47" s="184"/>
      <c r="AA47" s="183">
        <f t="shared" si="20"/>
        <v>9</v>
      </c>
      <c r="AB47" s="184"/>
      <c r="AC47" s="183">
        <f t="shared" ref="AC47" si="46">IF(AC18="",AD18,"-")</f>
        <v>0</v>
      </c>
      <c r="AD47" s="184"/>
      <c r="AE47" s="183">
        <f t="shared" si="5"/>
        <v>0</v>
      </c>
      <c r="AF47" s="184"/>
      <c r="AG47" s="183">
        <f t="shared" si="6"/>
        <v>0</v>
      </c>
      <c r="AH47" s="185"/>
      <c r="AJ47" s="21">
        <f t="shared" si="7"/>
        <v>7</v>
      </c>
    </row>
    <row r="48" spans="2:36" x14ac:dyDescent="0.3">
      <c r="B48" s="37" t="str">
        <f t="shared" si="8"/>
        <v>A. Little</v>
      </c>
      <c r="C48" s="186" t="str">
        <f t="shared" si="9"/>
        <v>-</v>
      </c>
      <c r="D48" s="187"/>
      <c r="E48" s="186">
        <f t="shared" si="10"/>
        <v>15</v>
      </c>
      <c r="F48" s="187"/>
      <c r="G48" s="186" t="str">
        <f t="shared" si="11"/>
        <v>-</v>
      </c>
      <c r="H48" s="187"/>
      <c r="I48" s="186" t="str">
        <f t="shared" si="12"/>
        <v>-</v>
      </c>
      <c r="J48" s="187"/>
      <c r="K48" s="186">
        <f t="shared" si="13"/>
        <v>8</v>
      </c>
      <c r="L48" s="187"/>
      <c r="M48" s="186" t="str">
        <f t="shared" si="14"/>
        <v>-</v>
      </c>
      <c r="N48" s="187"/>
      <c r="O48" s="186" t="str">
        <f t="shared" si="15"/>
        <v>-</v>
      </c>
      <c r="P48" s="187"/>
      <c r="Q48" s="186" t="str">
        <f t="shared" si="16"/>
        <v>-</v>
      </c>
      <c r="R48" s="187"/>
      <c r="S48" s="186" t="str">
        <f t="shared" ref="S48" si="47">IF(S19="",T19,"-")</f>
        <v>-</v>
      </c>
      <c r="T48" s="187"/>
      <c r="U48" s="186">
        <f t="shared" si="17"/>
        <v>11</v>
      </c>
      <c r="V48" s="187"/>
      <c r="W48" s="186" t="str">
        <f t="shared" si="18"/>
        <v>-</v>
      </c>
      <c r="X48" s="187"/>
      <c r="Y48" s="186">
        <f t="shared" si="19"/>
        <v>6</v>
      </c>
      <c r="Z48" s="187"/>
      <c r="AA48" s="186">
        <f t="shared" si="20"/>
        <v>4</v>
      </c>
      <c r="AB48" s="187"/>
      <c r="AC48" s="186">
        <f t="shared" ref="AC48" si="48">IF(AC19="",AD19,"-")</f>
        <v>0</v>
      </c>
      <c r="AD48" s="187"/>
      <c r="AE48" s="186">
        <f t="shared" si="5"/>
        <v>0</v>
      </c>
      <c r="AF48" s="187"/>
      <c r="AG48" s="186">
        <f t="shared" si="6"/>
        <v>0</v>
      </c>
      <c r="AH48" s="188"/>
      <c r="AJ48" s="21">
        <f t="shared" si="7"/>
        <v>5</v>
      </c>
    </row>
    <row r="49" spans="2:36" x14ac:dyDescent="0.3">
      <c r="B49" s="11" t="str">
        <f t="shared" si="8"/>
        <v>Carly</v>
      </c>
      <c r="C49" s="183" t="str">
        <f t="shared" si="9"/>
        <v>-</v>
      </c>
      <c r="D49" s="184"/>
      <c r="E49" s="183">
        <f t="shared" si="10"/>
        <v>16</v>
      </c>
      <c r="F49" s="184"/>
      <c r="G49" s="183" t="str">
        <f t="shared" si="11"/>
        <v>-</v>
      </c>
      <c r="H49" s="184"/>
      <c r="I49" s="183" t="str">
        <f t="shared" si="12"/>
        <v>-</v>
      </c>
      <c r="J49" s="184"/>
      <c r="K49" s="183">
        <f t="shared" si="13"/>
        <v>6</v>
      </c>
      <c r="L49" s="184"/>
      <c r="M49" s="183">
        <f t="shared" si="14"/>
        <v>4</v>
      </c>
      <c r="N49" s="184"/>
      <c r="O49" s="183" t="str">
        <f t="shared" si="15"/>
        <v>-</v>
      </c>
      <c r="P49" s="184"/>
      <c r="Q49" s="183">
        <f t="shared" si="16"/>
        <v>10</v>
      </c>
      <c r="R49" s="184"/>
      <c r="S49" s="183" t="str">
        <f t="shared" ref="S49" si="49">IF(S20="",T20,"-")</f>
        <v>-</v>
      </c>
      <c r="T49" s="184"/>
      <c r="U49" s="183">
        <f t="shared" si="17"/>
        <v>12</v>
      </c>
      <c r="V49" s="184"/>
      <c r="W49" s="183" t="str">
        <f t="shared" si="18"/>
        <v>-</v>
      </c>
      <c r="X49" s="184"/>
      <c r="Y49" s="183">
        <f t="shared" si="19"/>
        <v>11</v>
      </c>
      <c r="Z49" s="184"/>
      <c r="AA49" s="183" t="str">
        <f t="shared" si="20"/>
        <v>-</v>
      </c>
      <c r="AB49" s="184"/>
      <c r="AC49" s="183">
        <f t="shared" ref="AC49" si="50">IF(AC20="",AD20,"-")</f>
        <v>0</v>
      </c>
      <c r="AD49" s="184"/>
      <c r="AE49" s="56"/>
      <c r="AF49" s="57"/>
      <c r="AG49" s="56"/>
      <c r="AH49" s="58"/>
      <c r="AJ49" s="21">
        <f t="shared" si="7"/>
        <v>6</v>
      </c>
    </row>
    <row r="50" spans="2:36" x14ac:dyDescent="0.3">
      <c r="B50" s="12" t="str">
        <f t="shared" si="8"/>
        <v>Bobbo</v>
      </c>
      <c r="C50" s="186">
        <f t="shared" si="9"/>
        <v>4</v>
      </c>
      <c r="D50" s="187"/>
      <c r="E50" s="186">
        <f t="shared" si="10"/>
        <v>16</v>
      </c>
      <c r="F50" s="187"/>
      <c r="G50" s="186">
        <f t="shared" si="11"/>
        <v>5</v>
      </c>
      <c r="H50" s="187"/>
      <c r="I50" s="186" t="str">
        <f t="shared" si="12"/>
        <v>-</v>
      </c>
      <c r="J50" s="187"/>
      <c r="K50" s="186">
        <f t="shared" si="13"/>
        <v>9</v>
      </c>
      <c r="L50" s="187"/>
      <c r="M50" s="186" t="str">
        <f t="shared" si="14"/>
        <v>-</v>
      </c>
      <c r="N50" s="187"/>
      <c r="O50" s="186" t="str">
        <f t="shared" si="15"/>
        <v>-</v>
      </c>
      <c r="P50" s="187"/>
      <c r="Q50" s="186">
        <f t="shared" si="16"/>
        <v>10</v>
      </c>
      <c r="R50" s="187"/>
      <c r="S50" s="186"/>
      <c r="T50" s="187"/>
      <c r="U50" s="186">
        <f t="shared" si="17"/>
        <v>13</v>
      </c>
      <c r="V50" s="187"/>
      <c r="W50" s="186" t="str">
        <f t="shared" si="18"/>
        <v>-</v>
      </c>
      <c r="X50" s="187"/>
      <c r="Y50" s="186" t="str">
        <f t="shared" si="19"/>
        <v>-</v>
      </c>
      <c r="Z50" s="187"/>
      <c r="AA50" s="186" t="str">
        <f t="shared" si="20"/>
        <v>-</v>
      </c>
      <c r="AB50" s="187"/>
      <c r="AC50" s="127"/>
      <c r="AD50" s="128"/>
      <c r="AE50" s="56"/>
      <c r="AF50" s="57"/>
      <c r="AG50" s="56"/>
      <c r="AH50" s="58"/>
      <c r="AJ50" s="21">
        <f t="shared" si="7"/>
        <v>6</v>
      </c>
    </row>
    <row r="51" spans="2:36" x14ac:dyDescent="0.3">
      <c r="B51" s="11" t="str">
        <f t="shared" si="8"/>
        <v>Trent</v>
      </c>
      <c r="C51" s="183" t="str">
        <f t="shared" si="9"/>
        <v>-</v>
      </c>
      <c r="D51" s="184"/>
      <c r="E51" s="183">
        <f t="shared" si="10"/>
        <v>16</v>
      </c>
      <c r="F51" s="184"/>
      <c r="G51" s="183" t="str">
        <f t="shared" si="11"/>
        <v>-</v>
      </c>
      <c r="H51" s="184"/>
      <c r="I51" s="183" t="str">
        <f t="shared" si="12"/>
        <v>-</v>
      </c>
      <c r="J51" s="184"/>
      <c r="K51" s="183">
        <f t="shared" si="13"/>
        <v>8</v>
      </c>
      <c r="L51" s="184"/>
      <c r="M51" s="183" t="str">
        <f t="shared" si="14"/>
        <v>-</v>
      </c>
      <c r="N51" s="184"/>
      <c r="O51" s="183" t="str">
        <f t="shared" si="15"/>
        <v>-</v>
      </c>
      <c r="P51" s="184"/>
      <c r="Q51" s="183">
        <f t="shared" si="16"/>
        <v>13</v>
      </c>
      <c r="R51" s="184"/>
      <c r="S51" s="183"/>
      <c r="T51" s="184"/>
      <c r="U51" s="183">
        <f t="shared" si="17"/>
        <v>11</v>
      </c>
      <c r="V51" s="184"/>
      <c r="W51" s="183" t="str">
        <f t="shared" si="18"/>
        <v>-</v>
      </c>
      <c r="X51" s="184"/>
      <c r="Y51" s="183" t="str">
        <f t="shared" si="19"/>
        <v>-</v>
      </c>
      <c r="Z51" s="184"/>
      <c r="AA51" s="183" t="str">
        <f t="shared" si="20"/>
        <v>-</v>
      </c>
      <c r="AB51" s="184"/>
      <c r="AC51" s="127"/>
      <c r="AD51" s="128"/>
      <c r="AE51" s="56"/>
      <c r="AF51" s="57"/>
      <c r="AG51" s="56"/>
      <c r="AH51" s="58"/>
      <c r="AJ51" s="21">
        <f t="shared" si="7"/>
        <v>4</v>
      </c>
    </row>
    <row r="52" spans="2:36" x14ac:dyDescent="0.3">
      <c r="B52" s="12" t="str">
        <f t="shared" si="8"/>
        <v>Mitch</v>
      </c>
      <c r="C52" s="186">
        <f t="shared" si="9"/>
        <v>5</v>
      </c>
      <c r="D52" s="187"/>
      <c r="E52" s="186">
        <f t="shared" si="10"/>
        <v>16</v>
      </c>
      <c r="F52" s="187"/>
      <c r="G52" s="186">
        <f t="shared" si="11"/>
        <v>7</v>
      </c>
      <c r="H52" s="187"/>
      <c r="I52" s="186" t="str">
        <f t="shared" si="12"/>
        <v>-</v>
      </c>
      <c r="J52" s="187"/>
      <c r="K52" s="186">
        <f t="shared" si="13"/>
        <v>9</v>
      </c>
      <c r="L52" s="187"/>
      <c r="M52" s="186" t="str">
        <f t="shared" si="14"/>
        <v>-</v>
      </c>
      <c r="N52" s="187"/>
      <c r="O52" s="186" t="str">
        <f t="shared" si="15"/>
        <v>-</v>
      </c>
      <c r="P52" s="187"/>
      <c r="Q52" s="186">
        <f t="shared" si="16"/>
        <v>10</v>
      </c>
      <c r="R52" s="187"/>
      <c r="S52" s="186"/>
      <c r="T52" s="187"/>
      <c r="U52" s="186">
        <f t="shared" si="17"/>
        <v>11</v>
      </c>
      <c r="V52" s="187"/>
      <c r="W52" s="186" t="str">
        <f t="shared" si="18"/>
        <v>-</v>
      </c>
      <c r="X52" s="187"/>
      <c r="Y52" s="186">
        <f t="shared" si="19"/>
        <v>6</v>
      </c>
      <c r="Z52" s="187"/>
      <c r="AA52" s="186">
        <f t="shared" si="20"/>
        <v>4</v>
      </c>
      <c r="AB52" s="187"/>
      <c r="AC52" s="127"/>
      <c r="AD52" s="128"/>
      <c r="AE52" s="56"/>
      <c r="AF52" s="57"/>
      <c r="AG52" s="56"/>
      <c r="AH52" s="58"/>
      <c r="AJ52" s="21">
        <f t="shared" si="7"/>
        <v>8</v>
      </c>
    </row>
    <row r="53" spans="2:36" x14ac:dyDescent="0.3">
      <c r="B53" s="11" t="str">
        <f t="shared" si="8"/>
        <v>Randi</v>
      </c>
      <c r="C53" s="183">
        <f t="shared" si="9"/>
        <v>4</v>
      </c>
      <c r="D53" s="184"/>
      <c r="E53" s="183">
        <f t="shared" si="10"/>
        <v>14</v>
      </c>
      <c r="F53" s="184"/>
      <c r="G53" s="183">
        <f t="shared" si="11"/>
        <v>6</v>
      </c>
      <c r="H53" s="184"/>
      <c r="I53" s="183" t="str">
        <f t="shared" si="12"/>
        <v>-</v>
      </c>
      <c r="J53" s="184"/>
      <c r="K53" s="183">
        <f t="shared" si="13"/>
        <v>7</v>
      </c>
      <c r="L53" s="184"/>
      <c r="M53" s="183" t="str">
        <f t="shared" si="14"/>
        <v>-</v>
      </c>
      <c r="N53" s="184"/>
      <c r="O53" s="183" t="str">
        <f t="shared" si="15"/>
        <v>-</v>
      </c>
      <c r="P53" s="184"/>
      <c r="Q53" s="183">
        <f t="shared" si="16"/>
        <v>11</v>
      </c>
      <c r="R53" s="184"/>
      <c r="S53" s="183"/>
      <c r="T53" s="184"/>
      <c r="U53" s="183">
        <f t="shared" si="17"/>
        <v>12</v>
      </c>
      <c r="V53" s="184"/>
      <c r="W53" s="183" t="str">
        <f t="shared" si="18"/>
        <v>-</v>
      </c>
      <c r="X53" s="184"/>
      <c r="Y53" s="183" t="str">
        <f t="shared" si="19"/>
        <v>-</v>
      </c>
      <c r="Z53" s="184"/>
      <c r="AA53" s="183" t="str">
        <f t="shared" si="20"/>
        <v>-</v>
      </c>
      <c r="AB53" s="184"/>
      <c r="AC53" s="127"/>
      <c r="AD53" s="128"/>
      <c r="AE53" s="56"/>
      <c r="AF53" s="57"/>
      <c r="AG53" s="56"/>
      <c r="AH53" s="58"/>
      <c r="AJ53" s="21">
        <f t="shared" si="7"/>
        <v>6</v>
      </c>
    </row>
    <row r="54" spans="2:36" ht="14.95" thickBot="1" x14ac:dyDescent="0.35">
      <c r="B54" s="12" t="str">
        <f t="shared" si="8"/>
        <v>Brett</v>
      </c>
      <c r="C54" s="186">
        <f t="shared" si="9"/>
        <v>6</v>
      </c>
      <c r="D54" s="187"/>
      <c r="E54" s="186">
        <f t="shared" si="10"/>
        <v>16</v>
      </c>
      <c r="F54" s="187"/>
      <c r="G54" s="186" t="str">
        <f t="shared" si="11"/>
        <v>-</v>
      </c>
      <c r="H54" s="187"/>
      <c r="I54" s="186" t="str">
        <f t="shared" si="12"/>
        <v>-</v>
      </c>
      <c r="J54" s="187"/>
      <c r="K54" s="186">
        <f t="shared" si="13"/>
        <v>7</v>
      </c>
      <c r="L54" s="187"/>
      <c r="M54" s="186" t="str">
        <f t="shared" si="14"/>
        <v>-</v>
      </c>
      <c r="N54" s="187"/>
      <c r="O54" s="186" t="str">
        <f t="shared" si="15"/>
        <v>-</v>
      </c>
      <c r="P54" s="187"/>
      <c r="Q54" s="186" t="str">
        <f t="shared" si="16"/>
        <v>-</v>
      </c>
      <c r="R54" s="187"/>
      <c r="S54" s="186" t="str">
        <f t="shared" ref="S54" si="51">IF(S25="",T25,"-")</f>
        <v>-</v>
      </c>
      <c r="T54" s="187"/>
      <c r="U54" s="186">
        <f t="shared" si="17"/>
        <v>12</v>
      </c>
      <c r="V54" s="187"/>
      <c r="W54" s="186" t="str">
        <f t="shared" si="18"/>
        <v>-</v>
      </c>
      <c r="X54" s="187"/>
      <c r="Y54" s="186">
        <f t="shared" si="19"/>
        <v>5</v>
      </c>
      <c r="Z54" s="187"/>
      <c r="AA54" s="186" t="str">
        <f t="shared" si="20"/>
        <v>-</v>
      </c>
      <c r="AB54" s="187"/>
      <c r="AC54" s="205">
        <f t="shared" ref="AC54" si="52">IF(AC25="",AD25,"-")</f>
        <v>0</v>
      </c>
      <c r="AD54" s="206"/>
      <c r="AE54" s="210">
        <f t="shared" ref="AE54:AG54" si="53">IF(AE25="",AF25,"-")</f>
        <v>0</v>
      </c>
      <c r="AF54" s="221"/>
      <c r="AG54" s="210">
        <f t="shared" si="53"/>
        <v>0</v>
      </c>
      <c r="AH54" s="211"/>
      <c r="AJ54" s="21">
        <f t="shared" si="7"/>
        <v>5</v>
      </c>
    </row>
    <row r="55" spans="2:36" x14ac:dyDescent="0.3">
      <c r="L55" s="10"/>
    </row>
    <row r="57" spans="2:36" x14ac:dyDescent="0.3">
      <c r="E57" t="s">
        <v>17</v>
      </c>
    </row>
  </sheetData>
  <mergeCells count="388">
    <mergeCell ref="S53:T53"/>
    <mergeCell ref="W53:X53"/>
    <mergeCell ref="Y53:Z53"/>
    <mergeCell ref="AA53:AB53"/>
    <mergeCell ref="C53:D53"/>
    <mergeCell ref="E53:F53"/>
    <mergeCell ref="G53:H53"/>
    <mergeCell ref="U53:V53"/>
    <mergeCell ref="I53:J53"/>
    <mergeCell ref="K53:L53"/>
    <mergeCell ref="M53:N53"/>
    <mergeCell ref="O53:P53"/>
    <mergeCell ref="Q53:R53"/>
    <mergeCell ref="I52:J52"/>
    <mergeCell ref="K52:L52"/>
    <mergeCell ref="M52:N52"/>
    <mergeCell ref="O52:P52"/>
    <mergeCell ref="Q52:R52"/>
    <mergeCell ref="S52:T52"/>
    <mergeCell ref="W52:X52"/>
    <mergeCell ref="Y52:Z52"/>
    <mergeCell ref="AA52:AB52"/>
    <mergeCell ref="Y50:Z50"/>
    <mergeCell ref="AA50:AB50"/>
    <mergeCell ref="C51:D51"/>
    <mergeCell ref="E51:F51"/>
    <mergeCell ref="G51:H51"/>
    <mergeCell ref="U51:V51"/>
    <mergeCell ref="I51:J51"/>
    <mergeCell ref="K51:L51"/>
    <mergeCell ref="M51:N51"/>
    <mergeCell ref="O51:P51"/>
    <mergeCell ref="Q51:R51"/>
    <mergeCell ref="S51:T51"/>
    <mergeCell ref="W51:X51"/>
    <mergeCell ref="Y51:Z51"/>
    <mergeCell ref="AA51:AB51"/>
    <mergeCell ref="AC26:AD26"/>
    <mergeCell ref="B2:AJ2"/>
    <mergeCell ref="C3:D3"/>
    <mergeCell ref="E3:F3"/>
    <mergeCell ref="G3:H3"/>
    <mergeCell ref="U3:V3"/>
    <mergeCell ref="I3:J3"/>
    <mergeCell ref="K3:L3"/>
    <mergeCell ref="M3:N3"/>
    <mergeCell ref="O3:P3"/>
    <mergeCell ref="Q3:R3"/>
    <mergeCell ref="AG3:AH3"/>
    <mergeCell ref="S3:T3"/>
    <mergeCell ref="W3:X3"/>
    <mergeCell ref="Y3:Z3"/>
    <mergeCell ref="AA3:AB3"/>
    <mergeCell ref="AC3:AD3"/>
    <mergeCell ref="AE3:AF3"/>
    <mergeCell ref="AE26:AF26"/>
    <mergeCell ref="AE32:AF32"/>
    <mergeCell ref="AG32:AH32"/>
    <mergeCell ref="S32:T32"/>
    <mergeCell ref="W32:X32"/>
    <mergeCell ref="Y32:Z32"/>
    <mergeCell ref="AA32:AB32"/>
    <mergeCell ref="AC32:AD32"/>
    <mergeCell ref="C26:D26"/>
    <mergeCell ref="Q32:R32"/>
    <mergeCell ref="C27:AI27"/>
    <mergeCell ref="C32:D32"/>
    <mergeCell ref="E32:F32"/>
    <mergeCell ref="G32:H32"/>
    <mergeCell ref="U32:V32"/>
    <mergeCell ref="I32:J32"/>
    <mergeCell ref="K32:L32"/>
    <mergeCell ref="M32:N32"/>
    <mergeCell ref="O32:P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U33:V33"/>
    <mergeCell ref="I33:J33"/>
    <mergeCell ref="K33:L33"/>
    <mergeCell ref="M33:N33"/>
    <mergeCell ref="O33:P33"/>
    <mergeCell ref="E26:F26"/>
    <mergeCell ref="G26:H26"/>
    <mergeCell ref="I26:J26"/>
    <mergeCell ref="K26:L26"/>
    <mergeCell ref="M26:N26"/>
    <mergeCell ref="O26:P26"/>
    <mergeCell ref="Q26:R26"/>
    <mergeCell ref="Q34:R34"/>
    <mergeCell ref="AE33:AF33"/>
    <mergeCell ref="AG33:AH33"/>
    <mergeCell ref="C34:D34"/>
    <mergeCell ref="E34:F34"/>
    <mergeCell ref="G34:H34"/>
    <mergeCell ref="U34:V34"/>
    <mergeCell ref="I34:J34"/>
    <mergeCell ref="K34:L34"/>
    <mergeCell ref="M34:N34"/>
    <mergeCell ref="O34:P34"/>
    <mergeCell ref="Q33:R33"/>
    <mergeCell ref="S33:T33"/>
    <mergeCell ref="W33:X33"/>
    <mergeCell ref="Y33:Z33"/>
    <mergeCell ref="AA33:AB33"/>
    <mergeCell ref="AC33:AD33"/>
    <mergeCell ref="AE34:AF34"/>
    <mergeCell ref="AG34:AH34"/>
    <mergeCell ref="S34:T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U36:V36"/>
    <mergeCell ref="I36:J36"/>
    <mergeCell ref="K36:L36"/>
    <mergeCell ref="M36:N36"/>
    <mergeCell ref="O36:P36"/>
    <mergeCell ref="Q35:R35"/>
    <mergeCell ref="S35:T35"/>
    <mergeCell ref="W35:X35"/>
    <mergeCell ref="Y35:Z35"/>
    <mergeCell ref="AA35:AB35"/>
    <mergeCell ref="AC35:AD35"/>
    <mergeCell ref="AE36:AF36"/>
    <mergeCell ref="AG36:AH36"/>
    <mergeCell ref="S36:T36"/>
    <mergeCell ref="W36:X36"/>
    <mergeCell ref="Y36:Z36"/>
    <mergeCell ref="AA36:AB36"/>
    <mergeCell ref="AC36:AD36"/>
    <mergeCell ref="C35:D35"/>
    <mergeCell ref="E35:F35"/>
    <mergeCell ref="G37:H37"/>
    <mergeCell ref="U37:V37"/>
    <mergeCell ref="I37:J37"/>
    <mergeCell ref="K37:L37"/>
    <mergeCell ref="M37:N37"/>
    <mergeCell ref="O37:P37"/>
    <mergeCell ref="Q36:R36"/>
    <mergeCell ref="AE35:AF35"/>
    <mergeCell ref="G35:H35"/>
    <mergeCell ref="U35:V35"/>
    <mergeCell ref="I35:J35"/>
    <mergeCell ref="K35:L35"/>
    <mergeCell ref="M35:N35"/>
    <mergeCell ref="O35:P35"/>
    <mergeCell ref="AE37:AF37"/>
    <mergeCell ref="AG37:AH37"/>
    <mergeCell ref="C38:D38"/>
    <mergeCell ref="E38:F38"/>
    <mergeCell ref="G38:H38"/>
    <mergeCell ref="U38:V38"/>
    <mergeCell ref="I38:J38"/>
    <mergeCell ref="K38:L38"/>
    <mergeCell ref="M38:N38"/>
    <mergeCell ref="O38:P38"/>
    <mergeCell ref="Q37:R37"/>
    <mergeCell ref="S37:T37"/>
    <mergeCell ref="W37:X37"/>
    <mergeCell ref="Y37:Z37"/>
    <mergeCell ref="AA37:AB37"/>
    <mergeCell ref="AC37:AD37"/>
    <mergeCell ref="AE38:AF38"/>
    <mergeCell ref="AG38:AH38"/>
    <mergeCell ref="S38:T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U39:V39"/>
    <mergeCell ref="I39:J39"/>
    <mergeCell ref="K39:L39"/>
    <mergeCell ref="M39:N39"/>
    <mergeCell ref="O39:P39"/>
    <mergeCell ref="Q38:R38"/>
    <mergeCell ref="Q40:R40"/>
    <mergeCell ref="AE39:AF39"/>
    <mergeCell ref="AG39:AH39"/>
    <mergeCell ref="C40:D40"/>
    <mergeCell ref="E40:F40"/>
    <mergeCell ref="G40:H40"/>
    <mergeCell ref="U40:V40"/>
    <mergeCell ref="I40:J40"/>
    <mergeCell ref="K40:L40"/>
    <mergeCell ref="M40:N40"/>
    <mergeCell ref="O40:P40"/>
    <mergeCell ref="Q39:R39"/>
    <mergeCell ref="S39:T39"/>
    <mergeCell ref="W39:X39"/>
    <mergeCell ref="Y39:Z39"/>
    <mergeCell ref="AA39:AB39"/>
    <mergeCell ref="AC39:AD39"/>
    <mergeCell ref="AE40:AF40"/>
    <mergeCell ref="AG40:AH40"/>
    <mergeCell ref="S40:T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U42:V42"/>
    <mergeCell ref="I42:J42"/>
    <mergeCell ref="K42:L42"/>
    <mergeCell ref="M42:N42"/>
    <mergeCell ref="O42:P42"/>
    <mergeCell ref="Q41:R41"/>
    <mergeCell ref="S41:T41"/>
    <mergeCell ref="W41:X41"/>
    <mergeCell ref="Y41:Z41"/>
    <mergeCell ref="AA41:AB41"/>
    <mergeCell ref="AC41:AD41"/>
    <mergeCell ref="AE42:AF42"/>
    <mergeCell ref="AG42:AH42"/>
    <mergeCell ref="S42:T42"/>
    <mergeCell ref="W42:X42"/>
    <mergeCell ref="Y42:Z42"/>
    <mergeCell ref="AA42:AB42"/>
    <mergeCell ref="AC42:AD42"/>
    <mergeCell ref="C41:D41"/>
    <mergeCell ref="E41:F41"/>
    <mergeCell ref="G43:H43"/>
    <mergeCell ref="U43:V43"/>
    <mergeCell ref="I43:J43"/>
    <mergeCell ref="K43:L43"/>
    <mergeCell ref="M43:N43"/>
    <mergeCell ref="O43:P43"/>
    <mergeCell ref="Q42:R42"/>
    <mergeCell ref="AE41:AF41"/>
    <mergeCell ref="G41:H41"/>
    <mergeCell ref="U41:V41"/>
    <mergeCell ref="I41:J41"/>
    <mergeCell ref="K41:L41"/>
    <mergeCell ref="M41:N41"/>
    <mergeCell ref="O41:P41"/>
    <mergeCell ref="AE43:AF43"/>
    <mergeCell ref="AG43:AH43"/>
    <mergeCell ref="C44:D44"/>
    <mergeCell ref="E44:F44"/>
    <mergeCell ref="G44:H44"/>
    <mergeCell ref="U44:V44"/>
    <mergeCell ref="I44:J44"/>
    <mergeCell ref="K44:L44"/>
    <mergeCell ref="M44:N44"/>
    <mergeCell ref="O44:P44"/>
    <mergeCell ref="Q43:R43"/>
    <mergeCell ref="S43:T43"/>
    <mergeCell ref="W43:X43"/>
    <mergeCell ref="Y43:Z43"/>
    <mergeCell ref="AA43:AB43"/>
    <mergeCell ref="AC43:AD43"/>
    <mergeCell ref="AE44:AF44"/>
    <mergeCell ref="AG44:AH44"/>
    <mergeCell ref="S44:T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U45:V45"/>
    <mergeCell ref="I45:J45"/>
    <mergeCell ref="K45:L45"/>
    <mergeCell ref="M45:N45"/>
    <mergeCell ref="O45:P45"/>
    <mergeCell ref="Q44:R44"/>
    <mergeCell ref="Q46:R46"/>
    <mergeCell ref="AE45:AF45"/>
    <mergeCell ref="AG45:AH45"/>
    <mergeCell ref="C46:D46"/>
    <mergeCell ref="E46:F46"/>
    <mergeCell ref="G46:H46"/>
    <mergeCell ref="U46:V46"/>
    <mergeCell ref="I46:J46"/>
    <mergeCell ref="K46:L46"/>
    <mergeCell ref="M46:N46"/>
    <mergeCell ref="O46:P46"/>
    <mergeCell ref="Q45:R45"/>
    <mergeCell ref="S45:T45"/>
    <mergeCell ref="W45:X45"/>
    <mergeCell ref="Y45:Z45"/>
    <mergeCell ref="AA45:AB45"/>
    <mergeCell ref="AC45:AD45"/>
    <mergeCell ref="AE46:AF46"/>
    <mergeCell ref="AG46:AH46"/>
    <mergeCell ref="S46:T46"/>
    <mergeCell ref="W46:X46"/>
    <mergeCell ref="Y46:Z46"/>
    <mergeCell ref="AA46:AB46"/>
    <mergeCell ref="AC46:AD46"/>
    <mergeCell ref="AE47:AF47"/>
    <mergeCell ref="AG47:AH47"/>
    <mergeCell ref="C48:D48"/>
    <mergeCell ref="E48:F48"/>
    <mergeCell ref="G48:H48"/>
    <mergeCell ref="U48:V48"/>
    <mergeCell ref="I48:J48"/>
    <mergeCell ref="K48:L48"/>
    <mergeCell ref="M48:N48"/>
    <mergeCell ref="O48:P48"/>
    <mergeCell ref="Q47:R47"/>
    <mergeCell ref="S47:T47"/>
    <mergeCell ref="W47:X47"/>
    <mergeCell ref="Y47:Z47"/>
    <mergeCell ref="AA47:AB47"/>
    <mergeCell ref="AC47:AD47"/>
    <mergeCell ref="C47:D47"/>
    <mergeCell ref="E47:F47"/>
    <mergeCell ref="G47:H47"/>
    <mergeCell ref="U47:V47"/>
    <mergeCell ref="I47:J47"/>
    <mergeCell ref="K47:L47"/>
    <mergeCell ref="M47:N47"/>
    <mergeCell ref="O47:P47"/>
    <mergeCell ref="Y49:Z49"/>
    <mergeCell ref="AA49:AB49"/>
    <mergeCell ref="AC49:AD49"/>
    <mergeCell ref="AE48:AF48"/>
    <mergeCell ref="AG48:AH48"/>
    <mergeCell ref="C49:D49"/>
    <mergeCell ref="E49:F49"/>
    <mergeCell ref="G49:H49"/>
    <mergeCell ref="U49:V49"/>
    <mergeCell ref="I49:J49"/>
    <mergeCell ref="K49:L49"/>
    <mergeCell ref="M49:N49"/>
    <mergeCell ref="O49:P49"/>
    <mergeCell ref="Q48:R48"/>
    <mergeCell ref="S48:T48"/>
    <mergeCell ref="W48:X48"/>
    <mergeCell ref="Y48:Z48"/>
    <mergeCell ref="AA48:AB48"/>
    <mergeCell ref="AC48:AD48"/>
    <mergeCell ref="C54:D54"/>
    <mergeCell ref="E54:F54"/>
    <mergeCell ref="G54:H54"/>
    <mergeCell ref="U54:V54"/>
    <mergeCell ref="I54:J54"/>
    <mergeCell ref="K54:L54"/>
    <mergeCell ref="Q49:R49"/>
    <mergeCell ref="S49:T49"/>
    <mergeCell ref="W49:X49"/>
    <mergeCell ref="C50:D50"/>
    <mergeCell ref="E50:F50"/>
    <mergeCell ref="G50:H50"/>
    <mergeCell ref="U50:V50"/>
    <mergeCell ref="I50:J50"/>
    <mergeCell ref="K50:L50"/>
    <mergeCell ref="M50:N50"/>
    <mergeCell ref="O50:P50"/>
    <mergeCell ref="Q50:R50"/>
    <mergeCell ref="S50:T50"/>
    <mergeCell ref="W50:X50"/>
    <mergeCell ref="C52:D52"/>
    <mergeCell ref="E52:F52"/>
    <mergeCell ref="G52:H52"/>
    <mergeCell ref="U52:V52"/>
    <mergeCell ref="AA54:AB54"/>
    <mergeCell ref="AC54:AD54"/>
    <mergeCell ref="AE54:AF54"/>
    <mergeCell ref="AG54:AH54"/>
    <mergeCell ref="M54:N54"/>
    <mergeCell ref="O54:P54"/>
    <mergeCell ref="Q54:R54"/>
    <mergeCell ref="S54:T54"/>
    <mergeCell ref="W54:X54"/>
    <mergeCell ref="Y54:Z54"/>
  </mergeCells>
  <conditionalFormatting sqref="AI4:AI25">
    <cfRule type="cellIs" dxfId="674" priority="68" operator="equal">
      <formula>130</formula>
    </cfRule>
  </conditionalFormatting>
  <conditionalFormatting sqref="C4:AI26">
    <cfRule type="cellIs" dxfId="673" priority="69" operator="equal">
      <formula>"OAK"</formula>
    </cfRule>
    <cfRule type="cellIs" dxfId="672" priority="70" operator="equal">
      <formula>"LAR"</formula>
    </cfRule>
    <cfRule type="cellIs" dxfId="671" priority="71" operator="equal">
      <formula>"DET"</formula>
    </cfRule>
    <cfRule type="cellIs" dxfId="670" priority="72" operator="equal">
      <formula>"NYJ"</formula>
    </cfRule>
    <cfRule type="cellIs" dxfId="669" priority="73" operator="equal">
      <formula>"GB"</formula>
    </cfRule>
    <cfRule type="cellIs" dxfId="668" priority="74" operator="equal">
      <formula>"CHI"</formula>
    </cfRule>
    <cfRule type="cellIs" dxfId="667" priority="75" operator="equal">
      <formula>"ARI"</formula>
    </cfRule>
    <cfRule type="cellIs" dxfId="666" priority="76" operator="equal">
      <formula>"WAS"</formula>
    </cfRule>
    <cfRule type="cellIs" dxfId="665" priority="77" operator="equal">
      <formula>"CAR"</formula>
    </cfRule>
    <cfRule type="cellIs" dxfId="664" priority="78" operator="equal">
      <formula>"DAL"</formula>
    </cfRule>
    <cfRule type="cellIs" dxfId="663" priority="79" operator="equal">
      <formula>"DEN"</formula>
    </cfRule>
    <cfRule type="cellIs" dxfId="662" priority="80" operator="equal">
      <formula>"SEA"</formula>
    </cfRule>
    <cfRule type="cellIs" dxfId="661" priority="81" operator="equal">
      <formula>"LAC"</formula>
    </cfRule>
    <cfRule type="cellIs" dxfId="660" priority="82" operator="equal">
      <formula>"KC"</formula>
    </cfRule>
    <cfRule type="cellIs" dxfId="659" priority="83" operator="equal">
      <formula>"CLE"</formula>
    </cfRule>
    <cfRule type="cellIs" dxfId="658" priority="84" operator="equal">
      <formula>"PIT"</formula>
    </cfRule>
    <cfRule type="cellIs" dxfId="657" priority="85" operator="equal">
      <formula>"IND"</formula>
    </cfRule>
    <cfRule type="cellIs" dxfId="656" priority="86" operator="equal">
      <formula>"CIN"</formula>
    </cfRule>
    <cfRule type="cellIs" dxfId="655" priority="87" operator="equal">
      <formula>"MIA"</formula>
    </cfRule>
    <cfRule type="cellIs" dxfId="654" priority="88" operator="equal">
      <formula>"TEN"</formula>
    </cfRule>
    <cfRule type="cellIs" dxfId="653" priority="89" operator="equal">
      <formula>"MIN"</formula>
    </cfRule>
    <cfRule type="cellIs" dxfId="652" priority="90" operator="equal">
      <formula>"SF"</formula>
    </cfRule>
    <cfRule type="cellIs" dxfId="651" priority="91" operator="equal">
      <formula>"NE"</formula>
    </cfRule>
    <cfRule type="cellIs" dxfId="650" priority="92" operator="equal">
      <formula>"HOU"</formula>
    </cfRule>
    <cfRule type="cellIs" dxfId="649" priority="93" operator="equal">
      <formula>"NO"</formula>
    </cfRule>
    <cfRule type="cellIs" dxfId="648" priority="94" operator="equal">
      <formula>"TB"</formula>
    </cfRule>
    <cfRule type="cellIs" dxfId="647" priority="95" operator="equal">
      <formula>"NYG"</formula>
    </cfRule>
    <cfRule type="cellIs" dxfId="646" priority="96" operator="equal">
      <formula>"JAX"</formula>
    </cfRule>
    <cfRule type="cellIs" dxfId="645" priority="97" operator="equal">
      <formula>"BAL"</formula>
    </cfRule>
    <cfRule type="cellIs" dxfId="644" priority="98" operator="equal">
      <formula>"BUF"</formula>
    </cfRule>
    <cfRule type="cellIs" dxfId="643" priority="99" operator="equal">
      <formula>"PHI"</formula>
    </cfRule>
    <cfRule type="cellIs" dxfId="642" priority="100" operator="equal">
      <formula>"ATL"</formula>
    </cfRule>
  </conditionalFormatting>
  <conditionalFormatting sqref="AJ4:AJ25">
    <cfRule type="top10" dxfId="641" priority="1" rank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657A-C42F-47A9-9F18-BADBC7F27E01}">
  <dimension ref="A1:AJ57"/>
  <sheetViews>
    <sheetView showGridLines="0" showZeros="0" zoomScale="93" zoomScaleNormal="93" workbookViewId="0">
      <selection activeCell="AJ1" sqref="AJ1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bestFit="1" customWidth="1"/>
    <col min="31" max="31" width="6.5" hidden="1" customWidth="1"/>
    <col min="32" max="32" width="2.79687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9" customHeight="1" x14ac:dyDescent="0.3">
      <c r="A1" t="s">
        <v>17</v>
      </c>
    </row>
    <row r="2" spans="1:36" ht="14.95" thickBot="1" x14ac:dyDescent="0.35">
      <c r="B2" s="189" t="s">
        <v>266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79"/>
      <c r="AF2" s="79"/>
      <c r="AG2" s="79"/>
      <c r="AH2" s="79"/>
      <c r="AI2" s="79"/>
      <c r="AJ2" s="79"/>
    </row>
    <row r="3" spans="1:36" ht="14.95" thickBot="1" x14ac:dyDescent="0.35">
      <c r="B3" s="2" t="s">
        <v>0</v>
      </c>
      <c r="C3" s="200" t="s">
        <v>264</v>
      </c>
      <c r="D3" s="201"/>
      <c r="E3" s="200" t="s">
        <v>114</v>
      </c>
      <c r="F3" s="201"/>
      <c r="G3" s="200" t="s">
        <v>265</v>
      </c>
      <c r="H3" s="201"/>
      <c r="I3" s="200" t="s">
        <v>68</v>
      </c>
      <c r="J3" s="201"/>
      <c r="K3" s="200" t="s">
        <v>91</v>
      </c>
      <c r="L3" s="201"/>
      <c r="M3" s="200" t="s">
        <v>267</v>
      </c>
      <c r="N3" s="201"/>
      <c r="O3" s="200" t="s">
        <v>268</v>
      </c>
      <c r="P3" s="201"/>
      <c r="Q3" s="200" t="s">
        <v>269</v>
      </c>
      <c r="R3" s="201"/>
      <c r="S3" s="200" t="s">
        <v>99</v>
      </c>
      <c r="T3" s="201"/>
      <c r="U3" s="200" t="s">
        <v>270</v>
      </c>
      <c r="V3" s="201"/>
      <c r="W3" s="200" t="s">
        <v>271</v>
      </c>
      <c r="X3" s="201"/>
      <c r="Y3" s="200" t="s">
        <v>272</v>
      </c>
      <c r="Z3" s="201"/>
      <c r="AA3" s="200" t="s">
        <v>273</v>
      </c>
      <c r="AB3" s="201"/>
      <c r="AC3" s="200" t="s">
        <v>274</v>
      </c>
      <c r="AD3" s="201"/>
      <c r="AE3" s="200"/>
      <c r="AF3" s="201"/>
      <c r="AG3" s="200"/>
      <c r="AH3" s="201"/>
      <c r="AI3" s="24" t="s">
        <v>39</v>
      </c>
      <c r="AJ3" s="76" t="s">
        <v>16</v>
      </c>
    </row>
    <row r="4" spans="1:36" x14ac:dyDescent="0.3">
      <c r="A4">
        <f>RANK(AJ4,$AJ$4:$AJ$25,0)</f>
        <v>6</v>
      </c>
      <c r="B4" s="105" t="s">
        <v>1</v>
      </c>
      <c r="C4" s="4" t="s">
        <v>206</v>
      </c>
      <c r="D4" s="75">
        <v>3</v>
      </c>
      <c r="E4" s="4" t="s">
        <v>205</v>
      </c>
      <c r="F4" s="75">
        <v>12</v>
      </c>
      <c r="G4" s="4" t="s">
        <v>218</v>
      </c>
      <c r="H4" s="75">
        <v>8</v>
      </c>
      <c r="I4" s="4" t="s">
        <v>215</v>
      </c>
      <c r="J4" s="75">
        <v>7</v>
      </c>
      <c r="K4" s="4" t="s">
        <v>213</v>
      </c>
      <c r="L4" s="75">
        <v>5</v>
      </c>
      <c r="M4" s="4" t="s">
        <v>217</v>
      </c>
      <c r="N4" s="75">
        <v>10</v>
      </c>
      <c r="O4" s="4" t="s">
        <v>278</v>
      </c>
      <c r="P4" s="75">
        <v>16</v>
      </c>
      <c r="Q4" s="4" t="s">
        <v>209</v>
      </c>
      <c r="R4" s="75">
        <v>4</v>
      </c>
      <c r="S4" s="4" t="s">
        <v>246</v>
      </c>
      <c r="T4" s="75">
        <v>15</v>
      </c>
      <c r="U4" s="4" t="s">
        <v>210</v>
      </c>
      <c r="V4" s="75">
        <v>14</v>
      </c>
      <c r="W4" s="4" t="s">
        <v>216</v>
      </c>
      <c r="X4" s="75">
        <v>13</v>
      </c>
      <c r="Y4" s="4" t="s">
        <v>249</v>
      </c>
      <c r="Z4" s="75">
        <v>9</v>
      </c>
      <c r="AA4" s="4" t="s">
        <v>245</v>
      </c>
      <c r="AB4" s="75">
        <v>6</v>
      </c>
      <c r="AC4" s="4" t="s">
        <v>276</v>
      </c>
      <c r="AD4" s="75">
        <v>11</v>
      </c>
      <c r="AE4" s="4"/>
      <c r="AF4" s="75"/>
      <c r="AG4" s="4"/>
      <c r="AH4" s="75"/>
      <c r="AI4" s="6">
        <f t="shared" ref="AI4:AI25" si="0">SUM(D4:AH4)</f>
        <v>133</v>
      </c>
      <c r="AJ4" s="6">
        <f>SUM(C33,E33,G33,I33,K33,M33,O33,Q33,S33,U33,W33,Y33,AA33,AC33,AE33,AG33)</f>
        <v>121</v>
      </c>
    </row>
    <row r="5" spans="1:36" x14ac:dyDescent="0.3">
      <c r="A5">
        <f t="shared" ref="A5:A25" si="1">RANK(AJ5,$AJ$4:$AJ$25,0)</f>
        <v>7</v>
      </c>
      <c r="B5" s="106" t="s">
        <v>11</v>
      </c>
      <c r="C5" s="124" t="s">
        <v>354</v>
      </c>
      <c r="D5" s="125">
        <v>4</v>
      </c>
      <c r="E5" s="124" t="s">
        <v>378</v>
      </c>
      <c r="F5" s="125">
        <v>11</v>
      </c>
      <c r="G5" s="124" t="s">
        <v>360</v>
      </c>
      <c r="H5" s="125">
        <v>12</v>
      </c>
      <c r="I5" s="124" t="s">
        <v>374</v>
      </c>
      <c r="J5" s="125">
        <v>7</v>
      </c>
      <c r="K5" s="124" t="s">
        <v>375</v>
      </c>
      <c r="L5" s="125">
        <v>8</v>
      </c>
      <c r="M5" s="124" t="s">
        <v>348</v>
      </c>
      <c r="N5" s="125">
        <v>5</v>
      </c>
      <c r="O5" s="124" t="s">
        <v>353</v>
      </c>
      <c r="P5" s="125">
        <v>16</v>
      </c>
      <c r="Q5" s="124" t="s">
        <v>391</v>
      </c>
      <c r="R5" s="125">
        <v>3</v>
      </c>
      <c r="S5" s="124" t="s">
        <v>364</v>
      </c>
      <c r="T5" s="125">
        <v>15</v>
      </c>
      <c r="U5" s="124" t="s">
        <v>367</v>
      </c>
      <c r="V5" s="125">
        <v>13</v>
      </c>
      <c r="W5" s="124" t="s">
        <v>365</v>
      </c>
      <c r="X5" s="125">
        <v>14</v>
      </c>
      <c r="Y5" s="124" t="s">
        <v>363</v>
      </c>
      <c r="Z5" s="125">
        <v>6</v>
      </c>
      <c r="AA5" s="124" t="s">
        <v>357</v>
      </c>
      <c r="AB5" s="125">
        <v>10</v>
      </c>
      <c r="AC5" s="124" t="s">
        <v>352</v>
      </c>
      <c r="AD5" s="125">
        <v>9</v>
      </c>
      <c r="AE5" s="7"/>
      <c r="AF5" s="8"/>
      <c r="AG5" s="7"/>
      <c r="AH5" s="8"/>
      <c r="AI5" s="9">
        <f t="shared" si="0"/>
        <v>133</v>
      </c>
      <c r="AJ5" s="9">
        <f t="shared" ref="AJ5:AJ25" si="2">SUM(C34,E34,G34,I34,K34,M34,O34,Q34,S34,U34,W34,Y34,AA34,AC34,AE34,AG34)</f>
        <v>119</v>
      </c>
    </row>
    <row r="6" spans="1:36" x14ac:dyDescent="0.3">
      <c r="A6">
        <f t="shared" si="1"/>
        <v>5</v>
      </c>
      <c r="B6" s="104" t="s">
        <v>2</v>
      </c>
      <c r="C6" s="119" t="s">
        <v>206</v>
      </c>
      <c r="D6" s="168">
        <v>4</v>
      </c>
      <c r="E6" s="119" t="s">
        <v>205</v>
      </c>
      <c r="F6" s="168">
        <v>11</v>
      </c>
      <c r="G6" s="119" t="s">
        <v>218</v>
      </c>
      <c r="H6" s="168">
        <v>12</v>
      </c>
      <c r="I6" s="119" t="s">
        <v>215</v>
      </c>
      <c r="J6" s="168">
        <v>6</v>
      </c>
      <c r="K6" s="119" t="s">
        <v>213</v>
      </c>
      <c r="L6" s="168">
        <v>13</v>
      </c>
      <c r="M6" s="119" t="s">
        <v>217</v>
      </c>
      <c r="N6" s="168">
        <v>7</v>
      </c>
      <c r="O6" s="119" t="s">
        <v>278</v>
      </c>
      <c r="P6" s="168">
        <v>16</v>
      </c>
      <c r="Q6" s="119" t="s">
        <v>209</v>
      </c>
      <c r="R6" s="168">
        <v>3</v>
      </c>
      <c r="S6" s="119" t="s">
        <v>246</v>
      </c>
      <c r="T6" s="168">
        <v>9</v>
      </c>
      <c r="U6" s="119" t="s">
        <v>210</v>
      </c>
      <c r="V6" s="168">
        <v>15</v>
      </c>
      <c r="W6" s="119" t="s">
        <v>216</v>
      </c>
      <c r="X6" s="168">
        <v>10</v>
      </c>
      <c r="Y6" s="119" t="s">
        <v>249</v>
      </c>
      <c r="Z6" s="168">
        <v>5</v>
      </c>
      <c r="AA6" s="119" t="s">
        <v>245</v>
      </c>
      <c r="AB6" s="168">
        <v>14</v>
      </c>
      <c r="AC6" s="119" t="s">
        <v>276</v>
      </c>
      <c r="AD6" s="168">
        <v>8</v>
      </c>
      <c r="AE6" s="4"/>
      <c r="AF6" s="77"/>
      <c r="AG6" s="4"/>
      <c r="AH6" s="77"/>
      <c r="AI6" s="6">
        <f t="shared" si="0"/>
        <v>133</v>
      </c>
      <c r="AJ6" s="6">
        <f t="shared" si="2"/>
        <v>122</v>
      </c>
    </row>
    <row r="7" spans="1:36" x14ac:dyDescent="0.3">
      <c r="A7">
        <f t="shared" si="1"/>
        <v>3</v>
      </c>
      <c r="B7" s="103" t="s">
        <v>5</v>
      </c>
      <c r="C7" s="124" t="s">
        <v>354</v>
      </c>
      <c r="D7" s="125">
        <v>7</v>
      </c>
      <c r="E7" s="124" t="s">
        <v>378</v>
      </c>
      <c r="F7" s="125">
        <v>8</v>
      </c>
      <c r="G7" s="124" t="s">
        <v>360</v>
      </c>
      <c r="H7" s="125">
        <v>11</v>
      </c>
      <c r="I7" s="124" t="s">
        <v>374</v>
      </c>
      <c r="J7" s="125">
        <v>3</v>
      </c>
      <c r="K7" s="124" t="s">
        <v>375</v>
      </c>
      <c r="L7" s="125">
        <v>9</v>
      </c>
      <c r="M7" s="124" t="s">
        <v>348</v>
      </c>
      <c r="N7" s="125">
        <v>10</v>
      </c>
      <c r="O7" s="124" t="s">
        <v>353</v>
      </c>
      <c r="P7" s="125">
        <v>15</v>
      </c>
      <c r="Q7" s="124" t="s">
        <v>355</v>
      </c>
      <c r="R7" s="125">
        <v>4</v>
      </c>
      <c r="S7" s="124" t="s">
        <v>246</v>
      </c>
      <c r="T7" s="125">
        <v>13</v>
      </c>
      <c r="U7" s="124" t="s">
        <v>210</v>
      </c>
      <c r="V7" s="125">
        <v>16</v>
      </c>
      <c r="W7" s="124" t="s">
        <v>216</v>
      </c>
      <c r="X7" s="125">
        <v>14</v>
      </c>
      <c r="Y7" s="124" t="s">
        <v>249</v>
      </c>
      <c r="Z7" s="125">
        <v>5</v>
      </c>
      <c r="AA7" s="124" t="s">
        <v>357</v>
      </c>
      <c r="AB7" s="125">
        <v>6</v>
      </c>
      <c r="AC7" s="124" t="s">
        <v>276</v>
      </c>
      <c r="AD7" s="125">
        <v>12</v>
      </c>
      <c r="AE7" s="7"/>
      <c r="AF7" s="8"/>
      <c r="AG7" s="7"/>
      <c r="AH7" s="8"/>
      <c r="AI7" s="9">
        <f t="shared" si="0"/>
        <v>133</v>
      </c>
      <c r="AJ7" s="9">
        <f t="shared" si="2"/>
        <v>125</v>
      </c>
    </row>
    <row r="8" spans="1:36" x14ac:dyDescent="0.3">
      <c r="A8">
        <f t="shared" si="1"/>
        <v>7</v>
      </c>
      <c r="B8" s="104" t="s">
        <v>13</v>
      </c>
      <c r="C8" s="119" t="s">
        <v>354</v>
      </c>
      <c r="D8" s="168">
        <v>6</v>
      </c>
      <c r="E8" s="119" t="s">
        <v>378</v>
      </c>
      <c r="F8" s="168">
        <v>11</v>
      </c>
      <c r="G8" s="119" t="s">
        <v>360</v>
      </c>
      <c r="H8" s="168">
        <v>5</v>
      </c>
      <c r="I8" s="119" t="s">
        <v>374</v>
      </c>
      <c r="J8" s="168">
        <v>4</v>
      </c>
      <c r="K8" s="119" t="s">
        <v>375</v>
      </c>
      <c r="L8" s="168">
        <v>12</v>
      </c>
      <c r="M8" s="119" t="s">
        <v>348</v>
      </c>
      <c r="N8" s="168">
        <v>9</v>
      </c>
      <c r="O8" s="119" t="s">
        <v>353</v>
      </c>
      <c r="P8" s="168">
        <v>15</v>
      </c>
      <c r="Q8" s="119" t="s">
        <v>391</v>
      </c>
      <c r="R8" s="168">
        <v>3</v>
      </c>
      <c r="S8" s="119" t="s">
        <v>364</v>
      </c>
      <c r="T8" s="168">
        <v>10</v>
      </c>
      <c r="U8" s="119" t="s">
        <v>367</v>
      </c>
      <c r="V8" s="168">
        <v>16</v>
      </c>
      <c r="W8" s="119" t="s">
        <v>365</v>
      </c>
      <c r="X8" s="168">
        <v>14</v>
      </c>
      <c r="Y8" s="119" t="s">
        <v>363</v>
      </c>
      <c r="Z8" s="168">
        <v>8</v>
      </c>
      <c r="AA8" s="119" t="s">
        <v>357</v>
      </c>
      <c r="AB8" s="168">
        <v>13</v>
      </c>
      <c r="AC8" s="119" t="s">
        <v>352</v>
      </c>
      <c r="AD8" s="168">
        <v>7</v>
      </c>
      <c r="AE8" s="4"/>
      <c r="AF8" s="77"/>
      <c r="AG8" s="4"/>
      <c r="AH8" s="77"/>
      <c r="AI8" s="6">
        <f t="shared" si="0"/>
        <v>133</v>
      </c>
      <c r="AJ8" s="6">
        <f t="shared" si="2"/>
        <v>119</v>
      </c>
    </row>
    <row r="9" spans="1:36" x14ac:dyDescent="0.3">
      <c r="A9">
        <f t="shared" si="1"/>
        <v>18</v>
      </c>
      <c r="B9" s="116" t="s">
        <v>9</v>
      </c>
      <c r="C9" s="124" t="s">
        <v>207</v>
      </c>
      <c r="D9" s="125">
        <v>7</v>
      </c>
      <c r="E9" s="124" t="s">
        <v>205</v>
      </c>
      <c r="F9" s="125">
        <v>4</v>
      </c>
      <c r="G9" s="124" t="s">
        <v>218</v>
      </c>
      <c r="H9" s="125">
        <v>5</v>
      </c>
      <c r="I9" s="124" t="s">
        <v>248</v>
      </c>
      <c r="J9" s="125">
        <v>3</v>
      </c>
      <c r="K9" s="124" t="s">
        <v>213</v>
      </c>
      <c r="L9" s="125">
        <v>11</v>
      </c>
      <c r="M9" s="124" t="s">
        <v>217</v>
      </c>
      <c r="N9" s="125">
        <v>10</v>
      </c>
      <c r="O9" s="124" t="s">
        <v>278</v>
      </c>
      <c r="P9" s="125">
        <v>16</v>
      </c>
      <c r="Q9" s="124" t="s">
        <v>251</v>
      </c>
      <c r="R9" s="125">
        <v>12</v>
      </c>
      <c r="S9" s="124" t="s">
        <v>246</v>
      </c>
      <c r="T9" s="125">
        <v>13</v>
      </c>
      <c r="U9" s="124" t="s">
        <v>210</v>
      </c>
      <c r="V9" s="125">
        <v>15</v>
      </c>
      <c r="W9" s="124" t="s">
        <v>216</v>
      </c>
      <c r="X9" s="125">
        <v>14</v>
      </c>
      <c r="Y9" s="124" t="s">
        <v>249</v>
      </c>
      <c r="Z9" s="125">
        <v>6</v>
      </c>
      <c r="AA9" s="124" t="s">
        <v>245</v>
      </c>
      <c r="AB9" s="125">
        <v>8</v>
      </c>
      <c r="AC9" s="124" t="s">
        <v>276</v>
      </c>
      <c r="AD9" s="125">
        <v>9</v>
      </c>
      <c r="AE9" s="7"/>
      <c r="AF9" s="8"/>
      <c r="AG9" s="7"/>
      <c r="AH9" s="8"/>
      <c r="AI9" s="9">
        <f t="shared" si="0"/>
        <v>133</v>
      </c>
      <c r="AJ9" s="9">
        <f t="shared" si="2"/>
        <v>107</v>
      </c>
    </row>
    <row r="10" spans="1:36" x14ac:dyDescent="0.3">
      <c r="A10">
        <f t="shared" si="1"/>
        <v>15</v>
      </c>
      <c r="B10" s="104" t="s">
        <v>10</v>
      </c>
      <c r="C10" s="119" t="s">
        <v>376</v>
      </c>
      <c r="D10" s="168">
        <v>5</v>
      </c>
      <c r="E10" s="119" t="s">
        <v>378</v>
      </c>
      <c r="F10" s="168">
        <v>8</v>
      </c>
      <c r="G10" s="119" t="s">
        <v>360</v>
      </c>
      <c r="H10" s="168">
        <v>3</v>
      </c>
      <c r="I10" s="119" t="s">
        <v>374</v>
      </c>
      <c r="J10" s="168">
        <v>7</v>
      </c>
      <c r="K10" s="119" t="s">
        <v>375</v>
      </c>
      <c r="L10" s="168">
        <v>14</v>
      </c>
      <c r="M10" s="119" t="s">
        <v>348</v>
      </c>
      <c r="N10" s="168">
        <v>4</v>
      </c>
      <c r="O10" s="119" t="s">
        <v>353</v>
      </c>
      <c r="P10" s="168">
        <v>9</v>
      </c>
      <c r="Q10" s="119" t="s">
        <v>391</v>
      </c>
      <c r="R10" s="168">
        <v>6</v>
      </c>
      <c r="S10" s="119" t="s">
        <v>364</v>
      </c>
      <c r="T10" s="168">
        <v>10</v>
      </c>
      <c r="U10" s="119" t="s">
        <v>367</v>
      </c>
      <c r="V10" s="168">
        <v>16</v>
      </c>
      <c r="W10" s="119" t="s">
        <v>365</v>
      </c>
      <c r="X10" s="168">
        <v>15</v>
      </c>
      <c r="Y10" s="119" t="s">
        <v>363</v>
      </c>
      <c r="Z10" s="168">
        <v>13</v>
      </c>
      <c r="AA10" s="119" t="s">
        <v>357</v>
      </c>
      <c r="AB10" s="168">
        <v>12</v>
      </c>
      <c r="AC10" s="119" t="s">
        <v>352</v>
      </c>
      <c r="AD10" s="168">
        <v>11</v>
      </c>
      <c r="AE10" s="4"/>
      <c r="AF10" s="77"/>
      <c r="AG10" s="4"/>
      <c r="AH10" s="77"/>
      <c r="AI10" s="6">
        <f t="shared" si="0"/>
        <v>133</v>
      </c>
      <c r="AJ10" s="6">
        <f t="shared" si="2"/>
        <v>114</v>
      </c>
    </row>
    <row r="11" spans="1:36" x14ac:dyDescent="0.3">
      <c r="A11">
        <f t="shared" si="1"/>
        <v>10</v>
      </c>
      <c r="B11" s="103" t="s">
        <v>14</v>
      </c>
      <c r="C11" s="124" t="s">
        <v>207</v>
      </c>
      <c r="D11" s="125">
        <v>4</v>
      </c>
      <c r="E11" s="124" t="s">
        <v>205</v>
      </c>
      <c r="F11" s="125">
        <v>7</v>
      </c>
      <c r="G11" s="124" t="s">
        <v>218</v>
      </c>
      <c r="H11" s="125">
        <v>6</v>
      </c>
      <c r="I11" s="124" t="s">
        <v>248</v>
      </c>
      <c r="J11" s="125">
        <v>5</v>
      </c>
      <c r="K11" s="124" t="s">
        <v>213</v>
      </c>
      <c r="L11" s="125">
        <v>13</v>
      </c>
      <c r="M11" s="124" t="s">
        <v>217</v>
      </c>
      <c r="N11" s="125">
        <v>10</v>
      </c>
      <c r="O11" s="124" t="s">
        <v>278</v>
      </c>
      <c r="P11" s="125">
        <v>14</v>
      </c>
      <c r="Q11" s="124" t="s">
        <v>209</v>
      </c>
      <c r="R11" s="125">
        <v>3</v>
      </c>
      <c r="S11" s="124" t="s">
        <v>246</v>
      </c>
      <c r="T11" s="125">
        <v>11</v>
      </c>
      <c r="U11" s="124" t="s">
        <v>210</v>
      </c>
      <c r="V11" s="125">
        <v>16</v>
      </c>
      <c r="W11" s="124" t="s">
        <v>216</v>
      </c>
      <c r="X11" s="125">
        <v>15</v>
      </c>
      <c r="Y11" s="124" t="s">
        <v>249</v>
      </c>
      <c r="Z11" s="125">
        <v>9</v>
      </c>
      <c r="AA11" s="124" t="s">
        <v>245</v>
      </c>
      <c r="AB11" s="125">
        <v>12</v>
      </c>
      <c r="AC11" s="124" t="s">
        <v>276</v>
      </c>
      <c r="AD11" s="125">
        <v>8</v>
      </c>
      <c r="AE11" s="7"/>
      <c r="AF11" s="8"/>
      <c r="AG11" s="7"/>
      <c r="AH11" s="8"/>
      <c r="AI11" s="9">
        <f t="shared" si="0"/>
        <v>133</v>
      </c>
      <c r="AJ11" s="9">
        <f t="shared" si="2"/>
        <v>117</v>
      </c>
    </row>
    <row r="12" spans="1:36" x14ac:dyDescent="0.3">
      <c r="A12">
        <f t="shared" si="1"/>
        <v>22</v>
      </c>
      <c r="B12" s="104" t="s">
        <v>12</v>
      </c>
      <c r="C12" s="119" t="s">
        <v>207</v>
      </c>
      <c r="D12" s="168">
        <v>8</v>
      </c>
      <c r="E12" s="119" t="s">
        <v>205</v>
      </c>
      <c r="F12" s="168">
        <v>9</v>
      </c>
      <c r="G12" s="119" t="s">
        <v>211</v>
      </c>
      <c r="H12" s="168">
        <v>7</v>
      </c>
      <c r="I12" s="119" t="s">
        <v>248</v>
      </c>
      <c r="J12" s="168">
        <v>4</v>
      </c>
      <c r="K12" s="119" t="s">
        <v>213</v>
      </c>
      <c r="L12" s="168">
        <v>16</v>
      </c>
      <c r="M12" s="119" t="s">
        <v>217</v>
      </c>
      <c r="N12" s="168">
        <v>11</v>
      </c>
      <c r="O12" s="119" t="s">
        <v>278</v>
      </c>
      <c r="P12" s="168">
        <v>15</v>
      </c>
      <c r="Q12" s="119" t="s">
        <v>251</v>
      </c>
      <c r="R12" s="168">
        <v>3</v>
      </c>
      <c r="S12" s="119" t="s">
        <v>246</v>
      </c>
      <c r="T12" s="168">
        <v>10</v>
      </c>
      <c r="U12" s="119" t="s">
        <v>210</v>
      </c>
      <c r="V12" s="168">
        <v>14</v>
      </c>
      <c r="W12" s="119" t="s">
        <v>216</v>
      </c>
      <c r="X12" s="168">
        <v>13</v>
      </c>
      <c r="Y12" s="119" t="s">
        <v>249</v>
      </c>
      <c r="Z12" s="168">
        <v>12</v>
      </c>
      <c r="AA12" s="119" t="s">
        <v>245</v>
      </c>
      <c r="AB12" s="168">
        <v>5</v>
      </c>
      <c r="AC12" s="119" t="s">
        <v>276</v>
      </c>
      <c r="AD12" s="168">
        <v>6</v>
      </c>
      <c r="AE12" s="4"/>
      <c r="AF12" s="77"/>
      <c r="AG12" s="4"/>
      <c r="AH12" s="77"/>
      <c r="AI12" s="6">
        <f t="shared" si="0"/>
        <v>133</v>
      </c>
      <c r="AJ12" s="6">
        <f t="shared" si="2"/>
        <v>102</v>
      </c>
    </row>
    <row r="13" spans="1:36" x14ac:dyDescent="0.3">
      <c r="A13">
        <f t="shared" si="1"/>
        <v>11</v>
      </c>
      <c r="B13" s="103" t="s">
        <v>8</v>
      </c>
      <c r="C13" s="124" t="s">
        <v>206</v>
      </c>
      <c r="D13" s="125">
        <v>11</v>
      </c>
      <c r="E13" s="124" t="s">
        <v>205</v>
      </c>
      <c r="F13" s="125">
        <v>6</v>
      </c>
      <c r="G13" s="124" t="s">
        <v>218</v>
      </c>
      <c r="H13" s="125">
        <v>10</v>
      </c>
      <c r="I13" s="124" t="s">
        <v>248</v>
      </c>
      <c r="J13" s="125">
        <v>4</v>
      </c>
      <c r="K13" s="124" t="s">
        <v>213</v>
      </c>
      <c r="L13" s="125">
        <v>15</v>
      </c>
      <c r="M13" s="124" t="s">
        <v>217</v>
      </c>
      <c r="N13" s="125">
        <v>9</v>
      </c>
      <c r="O13" s="124" t="s">
        <v>278</v>
      </c>
      <c r="P13" s="125">
        <v>14</v>
      </c>
      <c r="Q13" s="124" t="s">
        <v>209</v>
      </c>
      <c r="R13" s="125">
        <v>5</v>
      </c>
      <c r="S13" s="124" t="s">
        <v>246</v>
      </c>
      <c r="T13" s="125">
        <v>13</v>
      </c>
      <c r="U13" s="124" t="s">
        <v>210</v>
      </c>
      <c r="V13" s="125">
        <v>12</v>
      </c>
      <c r="W13" s="124" t="s">
        <v>216</v>
      </c>
      <c r="X13" s="125">
        <v>16</v>
      </c>
      <c r="Y13" s="124" t="s">
        <v>250</v>
      </c>
      <c r="Z13" s="125">
        <v>7</v>
      </c>
      <c r="AA13" s="124" t="s">
        <v>245</v>
      </c>
      <c r="AB13" s="125">
        <v>8</v>
      </c>
      <c r="AC13" s="124" t="s">
        <v>276</v>
      </c>
      <c r="AD13" s="125">
        <v>3</v>
      </c>
      <c r="AE13" s="7"/>
      <c r="AF13" s="8"/>
      <c r="AG13" s="7"/>
      <c r="AH13" s="8"/>
      <c r="AI13" s="9">
        <f t="shared" si="0"/>
        <v>133</v>
      </c>
      <c r="AJ13" s="9">
        <f t="shared" si="2"/>
        <v>116</v>
      </c>
    </row>
    <row r="14" spans="1:36" x14ac:dyDescent="0.3">
      <c r="A14">
        <f t="shared" si="1"/>
        <v>15</v>
      </c>
      <c r="B14" s="104" t="s">
        <v>6</v>
      </c>
      <c r="C14" s="119" t="s">
        <v>415</v>
      </c>
      <c r="D14" s="168">
        <v>9</v>
      </c>
      <c r="E14" s="119" t="s">
        <v>381</v>
      </c>
      <c r="F14" s="168">
        <v>14</v>
      </c>
      <c r="G14" s="119" t="s">
        <v>387</v>
      </c>
      <c r="H14" s="168">
        <v>4</v>
      </c>
      <c r="I14" s="119" t="s">
        <v>417</v>
      </c>
      <c r="J14" s="168">
        <v>6</v>
      </c>
      <c r="K14" s="119" t="s">
        <v>407</v>
      </c>
      <c r="L14" s="168">
        <v>12</v>
      </c>
      <c r="M14" s="119" t="s">
        <v>383</v>
      </c>
      <c r="N14" s="168">
        <v>8</v>
      </c>
      <c r="O14" s="119" t="s">
        <v>384</v>
      </c>
      <c r="P14" s="168">
        <v>16</v>
      </c>
      <c r="Q14" s="119" t="s">
        <v>418</v>
      </c>
      <c r="R14" s="168">
        <v>3</v>
      </c>
      <c r="S14" s="119" t="s">
        <v>246</v>
      </c>
      <c r="T14" s="168">
        <v>7</v>
      </c>
      <c r="U14" s="119" t="s">
        <v>210</v>
      </c>
      <c r="V14" s="168">
        <v>13</v>
      </c>
      <c r="W14" s="119" t="s">
        <v>416</v>
      </c>
      <c r="X14" s="168">
        <v>15</v>
      </c>
      <c r="Y14" s="119" t="s">
        <v>250</v>
      </c>
      <c r="Z14" s="168">
        <v>5</v>
      </c>
      <c r="AA14" s="119" t="s">
        <v>245</v>
      </c>
      <c r="AB14" s="168">
        <v>10</v>
      </c>
      <c r="AC14" s="119" t="s">
        <v>276</v>
      </c>
      <c r="AD14" s="168">
        <v>11</v>
      </c>
      <c r="AE14" s="4"/>
      <c r="AF14" s="77"/>
      <c r="AG14" s="4"/>
      <c r="AH14" s="77"/>
      <c r="AI14" s="6">
        <f t="shared" si="0"/>
        <v>133</v>
      </c>
      <c r="AJ14" s="6">
        <f t="shared" si="2"/>
        <v>114</v>
      </c>
    </row>
    <row r="15" spans="1:36" x14ac:dyDescent="0.3">
      <c r="A15">
        <f t="shared" si="1"/>
        <v>17</v>
      </c>
      <c r="B15" s="103" t="s">
        <v>4</v>
      </c>
      <c r="C15" s="124" t="s">
        <v>206</v>
      </c>
      <c r="D15" s="125">
        <v>6</v>
      </c>
      <c r="E15" s="124" t="s">
        <v>205</v>
      </c>
      <c r="F15" s="125">
        <v>9</v>
      </c>
      <c r="G15" s="124" t="s">
        <v>218</v>
      </c>
      <c r="H15" s="125">
        <v>12</v>
      </c>
      <c r="I15" s="124" t="s">
        <v>248</v>
      </c>
      <c r="J15" s="125">
        <v>8</v>
      </c>
      <c r="K15" s="124" t="s">
        <v>213</v>
      </c>
      <c r="L15" s="125">
        <v>14</v>
      </c>
      <c r="M15" s="124" t="s">
        <v>198</v>
      </c>
      <c r="N15" s="125">
        <v>7</v>
      </c>
      <c r="O15" s="124" t="s">
        <v>278</v>
      </c>
      <c r="P15" s="125">
        <v>16</v>
      </c>
      <c r="Q15" s="124" t="s">
        <v>209</v>
      </c>
      <c r="R15" s="125">
        <v>3</v>
      </c>
      <c r="S15" s="124" t="s">
        <v>246</v>
      </c>
      <c r="T15" s="125">
        <v>13</v>
      </c>
      <c r="U15" s="124" t="s">
        <v>210</v>
      </c>
      <c r="V15" s="125">
        <v>15</v>
      </c>
      <c r="W15" s="124" t="s">
        <v>216</v>
      </c>
      <c r="X15" s="125">
        <v>10</v>
      </c>
      <c r="Y15" s="124" t="s">
        <v>249</v>
      </c>
      <c r="Z15" s="125">
        <v>5</v>
      </c>
      <c r="AA15" s="124" t="s">
        <v>245</v>
      </c>
      <c r="AB15" s="125">
        <v>4</v>
      </c>
      <c r="AC15" s="124" t="s">
        <v>276</v>
      </c>
      <c r="AD15" s="125">
        <v>11</v>
      </c>
      <c r="AE15" s="7"/>
      <c r="AF15" s="8"/>
      <c r="AG15" s="7"/>
      <c r="AH15" s="8"/>
      <c r="AI15" s="9">
        <f t="shared" si="0"/>
        <v>133</v>
      </c>
      <c r="AJ15" s="9">
        <f t="shared" si="2"/>
        <v>109</v>
      </c>
    </row>
    <row r="16" spans="1:36" x14ac:dyDescent="0.3">
      <c r="A16">
        <f t="shared" si="1"/>
        <v>20</v>
      </c>
      <c r="B16" s="104" t="s">
        <v>7</v>
      </c>
      <c r="C16" s="119" t="s">
        <v>207</v>
      </c>
      <c r="D16" s="168">
        <v>5</v>
      </c>
      <c r="E16" s="119" t="s">
        <v>205</v>
      </c>
      <c r="F16" s="168">
        <v>12</v>
      </c>
      <c r="G16" s="119" t="s">
        <v>218</v>
      </c>
      <c r="H16" s="168">
        <v>10</v>
      </c>
      <c r="I16" s="119" t="s">
        <v>248</v>
      </c>
      <c r="J16" s="168">
        <v>7</v>
      </c>
      <c r="K16" s="119" t="s">
        <v>213</v>
      </c>
      <c r="L16" s="168">
        <v>8</v>
      </c>
      <c r="M16" s="119" t="s">
        <v>217</v>
      </c>
      <c r="N16" s="168">
        <v>11</v>
      </c>
      <c r="O16" s="119" t="s">
        <v>278</v>
      </c>
      <c r="P16" s="168">
        <v>15</v>
      </c>
      <c r="Q16" s="119" t="s">
        <v>209</v>
      </c>
      <c r="R16" s="168">
        <v>4</v>
      </c>
      <c r="S16" s="119" t="s">
        <v>246</v>
      </c>
      <c r="T16" s="168">
        <v>9</v>
      </c>
      <c r="U16" s="119" t="s">
        <v>210</v>
      </c>
      <c r="V16" s="168">
        <v>14</v>
      </c>
      <c r="W16" s="119" t="s">
        <v>216</v>
      </c>
      <c r="X16" s="168">
        <v>16</v>
      </c>
      <c r="Y16" s="119" t="s">
        <v>250</v>
      </c>
      <c r="Z16" s="168">
        <v>3</v>
      </c>
      <c r="AA16" s="119" t="s">
        <v>245</v>
      </c>
      <c r="AB16" s="168">
        <v>13</v>
      </c>
      <c r="AC16" s="119" t="s">
        <v>276</v>
      </c>
      <c r="AD16" s="168">
        <v>6</v>
      </c>
      <c r="AE16" s="4"/>
      <c r="AF16" s="77"/>
      <c r="AG16" s="4"/>
      <c r="AH16" s="77"/>
      <c r="AI16" s="6">
        <f t="shared" si="0"/>
        <v>133</v>
      </c>
      <c r="AJ16" s="6">
        <f t="shared" si="2"/>
        <v>106</v>
      </c>
    </row>
    <row r="17" spans="1:36" x14ac:dyDescent="0.3">
      <c r="A17">
        <f t="shared" si="1"/>
        <v>21</v>
      </c>
      <c r="B17" s="89" t="s">
        <v>40</v>
      </c>
      <c r="C17" s="27" t="s">
        <v>206</v>
      </c>
      <c r="D17" s="28">
        <v>4</v>
      </c>
      <c r="E17" s="27" t="s">
        <v>378</v>
      </c>
      <c r="F17" s="28">
        <v>9</v>
      </c>
      <c r="G17" s="27" t="s">
        <v>360</v>
      </c>
      <c r="H17" s="28">
        <v>15</v>
      </c>
      <c r="I17" s="27" t="s">
        <v>390</v>
      </c>
      <c r="J17" s="28">
        <v>5</v>
      </c>
      <c r="K17" s="27" t="s">
        <v>375</v>
      </c>
      <c r="L17" s="28">
        <v>11</v>
      </c>
      <c r="M17" s="27" t="s">
        <v>348</v>
      </c>
      <c r="N17" s="28">
        <v>12</v>
      </c>
      <c r="O17" s="27" t="s">
        <v>353</v>
      </c>
      <c r="P17" s="28">
        <v>16</v>
      </c>
      <c r="Q17" s="27" t="s">
        <v>391</v>
      </c>
      <c r="R17" s="28">
        <v>6</v>
      </c>
      <c r="S17" s="27" t="s">
        <v>364</v>
      </c>
      <c r="T17" s="28">
        <v>13</v>
      </c>
      <c r="U17" s="27" t="s">
        <v>367</v>
      </c>
      <c r="V17" s="28">
        <v>14</v>
      </c>
      <c r="W17" s="27" t="s">
        <v>365</v>
      </c>
      <c r="X17" s="28">
        <v>7</v>
      </c>
      <c r="Y17" s="27" t="s">
        <v>356</v>
      </c>
      <c r="Z17" s="28">
        <v>8</v>
      </c>
      <c r="AA17" s="27" t="s">
        <v>357</v>
      </c>
      <c r="AB17" s="28">
        <v>3</v>
      </c>
      <c r="AC17" s="27" t="s">
        <v>352</v>
      </c>
      <c r="AD17" s="28">
        <v>10</v>
      </c>
      <c r="AE17" s="27"/>
      <c r="AF17" s="28"/>
      <c r="AG17" s="27"/>
      <c r="AH17" s="28"/>
      <c r="AI17" s="25">
        <f t="shared" si="0"/>
        <v>133</v>
      </c>
      <c r="AJ17" s="26">
        <f t="shared" si="2"/>
        <v>105</v>
      </c>
    </row>
    <row r="18" spans="1:36" x14ac:dyDescent="0.3">
      <c r="A18">
        <f t="shared" si="1"/>
        <v>18</v>
      </c>
      <c r="B18" s="104" t="s">
        <v>3</v>
      </c>
      <c r="C18" s="119" t="s">
        <v>207</v>
      </c>
      <c r="D18" s="168">
        <v>7</v>
      </c>
      <c r="E18" s="119" t="s">
        <v>205</v>
      </c>
      <c r="F18" s="168">
        <v>16</v>
      </c>
      <c r="G18" s="119" t="s">
        <v>218</v>
      </c>
      <c r="H18" s="168">
        <v>11</v>
      </c>
      <c r="I18" s="119" t="s">
        <v>215</v>
      </c>
      <c r="J18" s="168">
        <v>5</v>
      </c>
      <c r="K18" s="119" t="s">
        <v>213</v>
      </c>
      <c r="L18" s="168">
        <v>10</v>
      </c>
      <c r="M18" s="119" t="s">
        <v>217</v>
      </c>
      <c r="N18" s="168">
        <v>4</v>
      </c>
      <c r="O18" s="119" t="s">
        <v>278</v>
      </c>
      <c r="P18" s="168">
        <v>14</v>
      </c>
      <c r="Q18" s="119" t="s">
        <v>251</v>
      </c>
      <c r="R18" s="168">
        <v>3</v>
      </c>
      <c r="S18" s="119" t="s">
        <v>246</v>
      </c>
      <c r="T18" s="168">
        <v>15</v>
      </c>
      <c r="U18" s="119" t="s">
        <v>210</v>
      </c>
      <c r="V18" s="168">
        <v>13</v>
      </c>
      <c r="W18" s="119" t="s">
        <v>216</v>
      </c>
      <c r="X18" s="168">
        <v>9</v>
      </c>
      <c r="Y18" s="119" t="s">
        <v>249</v>
      </c>
      <c r="Z18" s="168">
        <v>8</v>
      </c>
      <c r="AA18" s="119" t="s">
        <v>245</v>
      </c>
      <c r="AB18" s="168">
        <v>6</v>
      </c>
      <c r="AC18" s="119" t="s">
        <v>276</v>
      </c>
      <c r="AD18" s="168">
        <v>12</v>
      </c>
      <c r="AE18" s="4"/>
      <c r="AF18" s="77"/>
      <c r="AG18" s="4"/>
      <c r="AH18" s="77"/>
      <c r="AI18" s="40">
        <f t="shared" si="0"/>
        <v>133</v>
      </c>
      <c r="AJ18" s="74">
        <f t="shared" si="2"/>
        <v>107</v>
      </c>
    </row>
    <row r="19" spans="1:36" x14ac:dyDescent="0.3">
      <c r="A19">
        <f t="shared" si="1"/>
        <v>13</v>
      </c>
      <c r="B19" s="89" t="s">
        <v>60</v>
      </c>
      <c r="C19" s="27" t="s">
        <v>207</v>
      </c>
      <c r="D19" s="28">
        <v>4</v>
      </c>
      <c r="E19" s="27" t="s">
        <v>205</v>
      </c>
      <c r="F19" s="28">
        <v>6</v>
      </c>
      <c r="G19" s="27" t="s">
        <v>218</v>
      </c>
      <c r="H19" s="28">
        <v>7</v>
      </c>
      <c r="I19" s="27" t="s">
        <v>248</v>
      </c>
      <c r="J19" s="28">
        <v>8</v>
      </c>
      <c r="K19" s="27" t="s">
        <v>213</v>
      </c>
      <c r="L19" s="28">
        <v>13</v>
      </c>
      <c r="M19" s="27" t="s">
        <v>217</v>
      </c>
      <c r="N19" s="28">
        <v>5</v>
      </c>
      <c r="O19" s="27" t="s">
        <v>278</v>
      </c>
      <c r="P19" s="28">
        <v>15</v>
      </c>
      <c r="Q19" s="27" t="s">
        <v>209</v>
      </c>
      <c r="R19" s="28">
        <v>3</v>
      </c>
      <c r="S19" s="27" t="s">
        <v>246</v>
      </c>
      <c r="T19" s="28">
        <v>16</v>
      </c>
      <c r="U19" s="27" t="s">
        <v>210</v>
      </c>
      <c r="V19" s="28">
        <v>14</v>
      </c>
      <c r="W19" s="27" t="s">
        <v>216</v>
      </c>
      <c r="X19" s="28">
        <v>11</v>
      </c>
      <c r="Y19" s="27" t="s">
        <v>249</v>
      </c>
      <c r="Z19" s="28">
        <v>9</v>
      </c>
      <c r="AA19" s="27" t="s">
        <v>245</v>
      </c>
      <c r="AB19" s="28">
        <v>12</v>
      </c>
      <c r="AC19" s="27" t="s">
        <v>276</v>
      </c>
      <c r="AD19" s="28">
        <v>10</v>
      </c>
      <c r="AE19" s="27"/>
      <c r="AF19" s="28"/>
      <c r="AG19" s="27"/>
      <c r="AH19" s="28"/>
      <c r="AI19" s="18">
        <f t="shared" si="0"/>
        <v>133</v>
      </c>
      <c r="AJ19" s="9">
        <f t="shared" si="2"/>
        <v>115</v>
      </c>
    </row>
    <row r="20" spans="1:36" x14ac:dyDescent="0.3">
      <c r="A20">
        <f t="shared" si="1"/>
        <v>2</v>
      </c>
      <c r="B20" s="104" t="s">
        <v>61</v>
      </c>
      <c r="C20" s="119" t="s">
        <v>206</v>
      </c>
      <c r="D20" s="168">
        <v>5</v>
      </c>
      <c r="E20" s="119" t="s">
        <v>205</v>
      </c>
      <c r="F20" s="168">
        <v>6</v>
      </c>
      <c r="G20" s="119" t="s">
        <v>218</v>
      </c>
      <c r="H20" s="168">
        <v>8</v>
      </c>
      <c r="I20" s="119" t="s">
        <v>215</v>
      </c>
      <c r="J20" s="168">
        <v>3</v>
      </c>
      <c r="K20" s="119" t="s">
        <v>213</v>
      </c>
      <c r="L20" s="168">
        <v>9</v>
      </c>
      <c r="M20" s="119" t="s">
        <v>217</v>
      </c>
      <c r="N20" s="168">
        <v>14</v>
      </c>
      <c r="O20" s="119" t="s">
        <v>278</v>
      </c>
      <c r="P20" s="168">
        <v>13</v>
      </c>
      <c r="Q20" s="119" t="s">
        <v>209</v>
      </c>
      <c r="R20" s="168">
        <v>4</v>
      </c>
      <c r="S20" s="119" t="s">
        <v>246</v>
      </c>
      <c r="T20" s="168">
        <v>10</v>
      </c>
      <c r="U20" s="119" t="s">
        <v>210</v>
      </c>
      <c r="V20" s="168">
        <v>16</v>
      </c>
      <c r="W20" s="119" t="s">
        <v>216</v>
      </c>
      <c r="X20" s="168">
        <v>15</v>
      </c>
      <c r="Y20" s="119" t="s">
        <v>249</v>
      </c>
      <c r="Z20" s="168">
        <v>12</v>
      </c>
      <c r="AA20" s="119" t="s">
        <v>245</v>
      </c>
      <c r="AB20" s="168">
        <v>11</v>
      </c>
      <c r="AC20" s="119" t="s">
        <v>276</v>
      </c>
      <c r="AD20" s="168">
        <v>7</v>
      </c>
      <c r="AE20" s="4"/>
      <c r="AF20" s="77"/>
      <c r="AG20" s="4"/>
      <c r="AH20" s="77"/>
      <c r="AI20" s="40">
        <f t="shared" si="0"/>
        <v>133</v>
      </c>
      <c r="AJ20" s="74">
        <f t="shared" si="2"/>
        <v>127</v>
      </c>
    </row>
    <row r="21" spans="1:36" x14ac:dyDescent="0.3">
      <c r="A21">
        <f t="shared" si="1"/>
        <v>9</v>
      </c>
      <c r="B21" s="103" t="s">
        <v>340</v>
      </c>
      <c r="C21" s="124" t="s">
        <v>206</v>
      </c>
      <c r="D21" s="125">
        <v>3</v>
      </c>
      <c r="E21" s="124" t="s">
        <v>205</v>
      </c>
      <c r="F21" s="125">
        <v>4</v>
      </c>
      <c r="G21" s="124" t="s">
        <v>218</v>
      </c>
      <c r="H21" s="125">
        <v>8</v>
      </c>
      <c r="I21" s="124" t="s">
        <v>248</v>
      </c>
      <c r="J21" s="125">
        <v>6</v>
      </c>
      <c r="K21" s="124" t="s">
        <v>213</v>
      </c>
      <c r="L21" s="125">
        <v>7</v>
      </c>
      <c r="M21" s="124" t="s">
        <v>217</v>
      </c>
      <c r="N21" s="125">
        <v>12</v>
      </c>
      <c r="O21" s="124" t="s">
        <v>278</v>
      </c>
      <c r="P21" s="125">
        <v>10</v>
      </c>
      <c r="Q21" s="124" t="s">
        <v>251</v>
      </c>
      <c r="R21" s="125">
        <v>5</v>
      </c>
      <c r="S21" s="124" t="s">
        <v>246</v>
      </c>
      <c r="T21" s="125">
        <v>14</v>
      </c>
      <c r="U21" s="124" t="s">
        <v>210</v>
      </c>
      <c r="V21" s="125">
        <v>15</v>
      </c>
      <c r="W21" s="124" t="s">
        <v>216</v>
      </c>
      <c r="X21" s="125">
        <v>16</v>
      </c>
      <c r="Y21" s="124" t="s">
        <v>249</v>
      </c>
      <c r="Z21" s="125">
        <v>11</v>
      </c>
      <c r="AA21" s="124" t="s">
        <v>245</v>
      </c>
      <c r="AB21" s="125">
        <v>9</v>
      </c>
      <c r="AC21" s="124" t="s">
        <v>276</v>
      </c>
      <c r="AD21" s="125">
        <v>13</v>
      </c>
      <c r="AE21" s="124"/>
      <c r="AF21" s="125"/>
      <c r="AG21" s="124"/>
      <c r="AH21" s="125"/>
      <c r="AI21" s="9">
        <f t="shared" si="0"/>
        <v>133</v>
      </c>
      <c r="AJ21" s="9">
        <f t="shared" si="2"/>
        <v>118</v>
      </c>
    </row>
    <row r="22" spans="1:36" x14ac:dyDescent="0.3">
      <c r="A22">
        <f t="shared" si="1"/>
        <v>1</v>
      </c>
      <c r="B22" s="104" t="s">
        <v>339</v>
      </c>
      <c r="C22" s="119" t="s">
        <v>206</v>
      </c>
      <c r="D22" s="168">
        <v>12</v>
      </c>
      <c r="E22" s="119" t="s">
        <v>243</v>
      </c>
      <c r="F22" s="168">
        <v>8</v>
      </c>
      <c r="G22" s="119" t="s">
        <v>218</v>
      </c>
      <c r="H22" s="168">
        <v>11</v>
      </c>
      <c r="I22" s="119" t="s">
        <v>215</v>
      </c>
      <c r="J22" s="168">
        <v>10</v>
      </c>
      <c r="K22" s="119" t="s">
        <v>213</v>
      </c>
      <c r="L22" s="168">
        <v>7</v>
      </c>
      <c r="M22" s="119" t="s">
        <v>217</v>
      </c>
      <c r="N22" s="168">
        <v>5</v>
      </c>
      <c r="O22" s="119" t="s">
        <v>278</v>
      </c>
      <c r="P22" s="168">
        <v>16</v>
      </c>
      <c r="Q22" s="119" t="s">
        <v>209</v>
      </c>
      <c r="R22" s="168">
        <v>4</v>
      </c>
      <c r="S22" s="119" t="s">
        <v>208</v>
      </c>
      <c r="T22" s="168">
        <v>3</v>
      </c>
      <c r="U22" s="119" t="s">
        <v>210</v>
      </c>
      <c r="V22" s="168">
        <v>15</v>
      </c>
      <c r="W22" s="119" t="s">
        <v>216</v>
      </c>
      <c r="X22" s="168">
        <v>14</v>
      </c>
      <c r="Y22" s="119" t="s">
        <v>249</v>
      </c>
      <c r="Z22" s="168">
        <v>6</v>
      </c>
      <c r="AA22" s="119" t="s">
        <v>245</v>
      </c>
      <c r="AB22" s="168">
        <v>9</v>
      </c>
      <c r="AC22" s="119" t="s">
        <v>276</v>
      </c>
      <c r="AD22" s="168">
        <v>13</v>
      </c>
      <c r="AE22" s="119"/>
      <c r="AF22" s="134"/>
      <c r="AG22" s="119"/>
      <c r="AH22" s="134"/>
      <c r="AI22" s="6">
        <f t="shared" si="0"/>
        <v>133</v>
      </c>
      <c r="AJ22" s="6">
        <f t="shared" si="2"/>
        <v>130</v>
      </c>
    </row>
    <row r="23" spans="1:36" x14ac:dyDescent="0.3">
      <c r="A23">
        <f t="shared" si="1"/>
        <v>3</v>
      </c>
      <c r="B23" s="89" t="s">
        <v>347</v>
      </c>
      <c r="C23" s="124" t="s">
        <v>207</v>
      </c>
      <c r="D23" s="125">
        <v>5</v>
      </c>
      <c r="E23" s="124" t="s">
        <v>243</v>
      </c>
      <c r="F23" s="125">
        <v>6</v>
      </c>
      <c r="G23" s="124" t="s">
        <v>218</v>
      </c>
      <c r="H23" s="125">
        <v>8</v>
      </c>
      <c r="I23" s="124" t="s">
        <v>215</v>
      </c>
      <c r="J23" s="125">
        <v>7</v>
      </c>
      <c r="K23" s="124" t="s">
        <v>213</v>
      </c>
      <c r="L23" s="125">
        <v>13</v>
      </c>
      <c r="M23" s="124" t="s">
        <v>217</v>
      </c>
      <c r="N23" s="125">
        <v>11</v>
      </c>
      <c r="O23" s="124" t="s">
        <v>278</v>
      </c>
      <c r="P23" s="125">
        <v>9</v>
      </c>
      <c r="Q23" s="124" t="s">
        <v>209</v>
      </c>
      <c r="R23" s="125">
        <v>4</v>
      </c>
      <c r="S23" s="124" t="s">
        <v>246</v>
      </c>
      <c r="T23" s="125">
        <v>12</v>
      </c>
      <c r="U23" s="124" t="s">
        <v>210</v>
      </c>
      <c r="V23" s="125">
        <v>16</v>
      </c>
      <c r="W23" s="124" t="s">
        <v>216</v>
      </c>
      <c r="X23" s="125">
        <v>15</v>
      </c>
      <c r="Y23" s="124" t="s">
        <v>250</v>
      </c>
      <c r="Z23" s="125">
        <v>3</v>
      </c>
      <c r="AA23" s="124" t="s">
        <v>245</v>
      </c>
      <c r="AB23" s="125">
        <v>14</v>
      </c>
      <c r="AC23" s="124" t="s">
        <v>276</v>
      </c>
      <c r="AD23" s="125">
        <v>10</v>
      </c>
      <c r="AE23" s="124"/>
      <c r="AF23" s="125"/>
      <c r="AG23" s="124"/>
      <c r="AH23" s="125"/>
      <c r="AI23" s="9">
        <f t="shared" si="0"/>
        <v>133</v>
      </c>
      <c r="AJ23" s="9">
        <f t="shared" si="2"/>
        <v>125</v>
      </c>
    </row>
    <row r="24" spans="1:36" x14ac:dyDescent="0.3">
      <c r="A24">
        <f t="shared" si="1"/>
        <v>11</v>
      </c>
      <c r="B24" s="104" t="s">
        <v>345</v>
      </c>
      <c r="C24" s="119" t="s">
        <v>207</v>
      </c>
      <c r="D24" s="168">
        <v>3</v>
      </c>
      <c r="E24" s="119" t="s">
        <v>205</v>
      </c>
      <c r="F24" s="168">
        <v>10</v>
      </c>
      <c r="G24" s="119" t="s">
        <v>218</v>
      </c>
      <c r="H24" s="168">
        <v>6</v>
      </c>
      <c r="I24" s="119" t="s">
        <v>215</v>
      </c>
      <c r="J24" s="168">
        <v>5</v>
      </c>
      <c r="K24" s="119" t="s">
        <v>213</v>
      </c>
      <c r="L24" s="168">
        <v>12</v>
      </c>
      <c r="M24" s="119" t="s">
        <v>217</v>
      </c>
      <c r="N24" s="168">
        <v>8</v>
      </c>
      <c r="O24" s="119" t="s">
        <v>278</v>
      </c>
      <c r="P24" s="168">
        <v>15</v>
      </c>
      <c r="Q24" s="119" t="s">
        <v>251</v>
      </c>
      <c r="R24" s="168">
        <v>4</v>
      </c>
      <c r="S24" s="119" t="s">
        <v>246</v>
      </c>
      <c r="T24" s="168">
        <v>11</v>
      </c>
      <c r="U24" s="119" t="s">
        <v>210</v>
      </c>
      <c r="V24" s="168">
        <v>16</v>
      </c>
      <c r="W24" s="119" t="s">
        <v>216</v>
      </c>
      <c r="X24" s="168">
        <v>14</v>
      </c>
      <c r="Y24" s="119" t="s">
        <v>249</v>
      </c>
      <c r="Z24" s="168">
        <v>7</v>
      </c>
      <c r="AA24" s="119" t="s">
        <v>245</v>
      </c>
      <c r="AB24" s="168">
        <v>13</v>
      </c>
      <c r="AC24" s="119" t="s">
        <v>276</v>
      </c>
      <c r="AD24" s="168">
        <v>9</v>
      </c>
      <c r="AE24" s="119"/>
      <c r="AF24" s="134"/>
      <c r="AG24" s="119"/>
      <c r="AH24" s="134"/>
      <c r="AI24" s="6">
        <f t="shared" si="0"/>
        <v>133</v>
      </c>
      <c r="AJ24" s="6">
        <f t="shared" si="2"/>
        <v>116</v>
      </c>
    </row>
    <row r="25" spans="1:36" ht="14.95" thickBot="1" x14ac:dyDescent="0.35">
      <c r="A25">
        <f t="shared" si="1"/>
        <v>13</v>
      </c>
      <c r="B25" s="118" t="s">
        <v>346</v>
      </c>
      <c r="C25" s="124" t="s">
        <v>207</v>
      </c>
      <c r="D25" s="125">
        <v>5</v>
      </c>
      <c r="E25" s="124" t="s">
        <v>205</v>
      </c>
      <c r="F25" s="125">
        <v>6</v>
      </c>
      <c r="G25" s="124" t="s">
        <v>218</v>
      </c>
      <c r="H25" s="125">
        <v>12</v>
      </c>
      <c r="I25" s="124" t="s">
        <v>248</v>
      </c>
      <c r="J25" s="125">
        <v>4</v>
      </c>
      <c r="K25" s="124" t="s">
        <v>212</v>
      </c>
      <c r="L25" s="125">
        <v>3</v>
      </c>
      <c r="M25" s="124" t="s">
        <v>217</v>
      </c>
      <c r="N25" s="125">
        <v>9</v>
      </c>
      <c r="O25" s="124" t="s">
        <v>278</v>
      </c>
      <c r="P25" s="125">
        <v>15</v>
      </c>
      <c r="Q25" s="124" t="s">
        <v>209</v>
      </c>
      <c r="R25" s="125">
        <v>7</v>
      </c>
      <c r="S25" s="124" t="s">
        <v>246</v>
      </c>
      <c r="T25" s="125">
        <v>10</v>
      </c>
      <c r="U25" s="124" t="s">
        <v>210</v>
      </c>
      <c r="V25" s="125">
        <v>14</v>
      </c>
      <c r="W25" s="124" t="s">
        <v>216</v>
      </c>
      <c r="X25" s="125">
        <v>16</v>
      </c>
      <c r="Y25" s="124" t="s">
        <v>249</v>
      </c>
      <c r="Z25" s="125">
        <v>13</v>
      </c>
      <c r="AA25" s="124" t="s">
        <v>245</v>
      </c>
      <c r="AB25" s="125">
        <v>11</v>
      </c>
      <c r="AC25" s="124" t="s">
        <v>276</v>
      </c>
      <c r="AD25" s="125">
        <v>8</v>
      </c>
      <c r="AE25" s="124"/>
      <c r="AF25" s="125"/>
      <c r="AG25" s="124"/>
      <c r="AH25" s="125"/>
      <c r="AI25" s="59">
        <f t="shared" si="0"/>
        <v>133</v>
      </c>
      <c r="AJ25" s="60">
        <f t="shared" si="2"/>
        <v>115</v>
      </c>
    </row>
    <row r="26" spans="1:36" ht="14.95" thickBot="1" x14ac:dyDescent="0.35">
      <c r="B26" s="29" t="s">
        <v>15</v>
      </c>
      <c r="C26" s="196" t="s">
        <v>260</v>
      </c>
      <c r="D26" s="196"/>
      <c r="E26" s="196" t="s">
        <v>261</v>
      </c>
      <c r="F26" s="196"/>
      <c r="G26" s="196" t="s">
        <v>262</v>
      </c>
      <c r="H26" s="196"/>
      <c r="I26" s="196" t="s">
        <v>263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PIT@CLE</v>
      </c>
      <c r="D32" s="193"/>
      <c r="E32" s="193" t="str">
        <f t="shared" ref="E32" si="3">E3</f>
        <v>ATL@CAR</v>
      </c>
      <c r="F32" s="193"/>
      <c r="G32" s="193" t="str">
        <f t="shared" ref="G32" si="4">G3</f>
        <v>DAL@DET</v>
      </c>
      <c r="H32" s="193"/>
      <c r="I32" s="193" t="str">
        <f t="shared" ref="I32" si="5">I3</f>
        <v>JAX@IND</v>
      </c>
      <c r="J32" s="193"/>
      <c r="K32" s="193" t="str">
        <f t="shared" ref="K32" si="6">K3</f>
        <v>BUF@MIA</v>
      </c>
      <c r="L32" s="193"/>
      <c r="M32" s="193" t="str">
        <f t="shared" ref="M32" si="7">M3</f>
        <v>HOU@BAL</v>
      </c>
      <c r="N32" s="193"/>
      <c r="O32" s="193" t="str">
        <f t="shared" ref="O32" si="8">O3</f>
        <v>DEN@MIN</v>
      </c>
      <c r="P32" s="193"/>
      <c r="Q32" s="193" t="str">
        <f t="shared" ref="Q32" si="9">Q3</f>
        <v>NYJ@WAS</v>
      </c>
      <c r="R32" s="193"/>
      <c r="S32" s="193" t="str">
        <f t="shared" ref="S32" si="10">S3</f>
        <v>NO@TB</v>
      </c>
      <c r="T32" s="193"/>
      <c r="U32" s="193" t="str">
        <f t="shared" ref="U32" si="11">U3</f>
        <v>ARI@SF</v>
      </c>
      <c r="V32" s="193"/>
      <c r="W32" s="193" t="str">
        <f t="shared" ref="W32" si="12">W3</f>
        <v>CIN@OAK</v>
      </c>
      <c r="X32" s="193"/>
      <c r="Y32" s="193" t="str">
        <f t="shared" ref="Y32" si="13">Y3</f>
        <v>NE@PHI</v>
      </c>
      <c r="Z32" s="193"/>
      <c r="AA32" s="193" t="str">
        <f t="shared" ref="AA32" si="14">AA3</f>
        <v>CHI@LAR</v>
      </c>
      <c r="AB32" s="193"/>
      <c r="AC32" s="193" t="str">
        <f>AC3</f>
        <v>KC@LAC</v>
      </c>
      <c r="AD32" s="194"/>
      <c r="AE32" s="209">
        <f>AE3</f>
        <v>0</v>
      </c>
      <c r="AF32" s="193"/>
      <c r="AG32" s="193">
        <f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IF(C4="cle",D4,"-")</f>
        <v>3</v>
      </c>
      <c r="D33" s="195"/>
      <c r="E33" s="190" t="str">
        <f>IF(E4="atl",F4,"-")</f>
        <v>-</v>
      </c>
      <c r="F33" s="192"/>
      <c r="G33" s="190">
        <f>IF(G4="dal",H4,"-")</f>
        <v>8</v>
      </c>
      <c r="H33" s="192"/>
      <c r="I33" s="190">
        <f>IF(I4="ind",J4,"-")</f>
        <v>7</v>
      </c>
      <c r="J33" s="192"/>
      <c r="K33" s="190">
        <f>IF(K4="buf",L4,"-")</f>
        <v>5</v>
      </c>
      <c r="L33" s="192"/>
      <c r="M33" s="190">
        <f>IF(M4="bal",N4,"-")</f>
        <v>10</v>
      </c>
      <c r="N33" s="192"/>
      <c r="O33" s="190">
        <f>IF(O4="min",P4,"-")</f>
        <v>16</v>
      </c>
      <c r="P33" s="192"/>
      <c r="Q33" s="190">
        <f>IF(Q4="nyj",R4,"-")</f>
        <v>4</v>
      </c>
      <c r="R33" s="192"/>
      <c r="S33" s="190">
        <f>IF(S4="no",T4,"-")</f>
        <v>15</v>
      </c>
      <c r="T33" s="192"/>
      <c r="U33" s="190">
        <f>IF(U4="sf",V4,"-")</f>
        <v>14</v>
      </c>
      <c r="V33" s="192"/>
      <c r="W33" s="190">
        <f>IF(W4="oak",X4,"-")</f>
        <v>13</v>
      </c>
      <c r="X33" s="192"/>
      <c r="Y33" s="190">
        <f>IF(Y4="ne",Z4,"-")</f>
        <v>9</v>
      </c>
      <c r="Z33" s="192"/>
      <c r="AA33" s="190">
        <f>IF(AA4="lar",AB4,"-")</f>
        <v>6</v>
      </c>
      <c r="AB33" s="192"/>
      <c r="AC33" s="195">
        <f>IF(AC4="kc",AD4,"-")</f>
        <v>11</v>
      </c>
      <c r="AD33" s="216"/>
      <c r="AE33" s="220">
        <f t="shared" ref="AE33:AE48" si="15">IF(AE4="",AF4,"-")</f>
        <v>0</v>
      </c>
      <c r="AF33" s="195"/>
      <c r="AG33" s="195">
        <f t="shared" ref="AG33:AG48" si="16">IF(AG4="",AH4,"-")</f>
        <v>0</v>
      </c>
      <c r="AH33" s="216"/>
      <c r="AJ33" s="21">
        <f t="shared" ref="AJ33:AJ54" si="17">COUNTIF(C33:AH33,"&gt;=1")</f>
        <v>13</v>
      </c>
    </row>
    <row r="34" spans="2:36" x14ac:dyDescent="0.3">
      <c r="B34" s="12" t="str">
        <f t="shared" ref="B34:B54" si="18">B5</f>
        <v>Ben</v>
      </c>
      <c r="C34" s="186">
        <f t="shared" ref="C34:C54" si="19">IF(C5="cle",D5,"-")</f>
        <v>4</v>
      </c>
      <c r="D34" s="187"/>
      <c r="E34" s="186" t="str">
        <f t="shared" ref="E34:E54" si="20">IF(E5="atl",F5,"-")</f>
        <v>-</v>
      </c>
      <c r="F34" s="187"/>
      <c r="G34" s="186">
        <f t="shared" ref="G34:G54" si="21">IF(G5="dal",H5,"-")</f>
        <v>12</v>
      </c>
      <c r="H34" s="187"/>
      <c r="I34" s="186">
        <f t="shared" ref="I34:I54" si="22">IF(I5="ind",J5,"-")</f>
        <v>7</v>
      </c>
      <c r="J34" s="187"/>
      <c r="K34" s="186">
        <f t="shared" ref="K34:K54" si="23">IF(K5="buf",L5,"-")</f>
        <v>8</v>
      </c>
      <c r="L34" s="187"/>
      <c r="M34" s="186">
        <f t="shared" ref="M34:M54" si="24">IF(M5="bal",N5,"-")</f>
        <v>5</v>
      </c>
      <c r="N34" s="187"/>
      <c r="O34" s="186">
        <f t="shared" ref="O34:O54" si="25">IF(O5="min",P5,"-")</f>
        <v>16</v>
      </c>
      <c r="P34" s="187"/>
      <c r="Q34" s="186" t="str">
        <f t="shared" ref="Q34:Q54" si="26">IF(Q5="nyj",R5,"-")</f>
        <v>-</v>
      </c>
      <c r="R34" s="187"/>
      <c r="S34" s="186">
        <f t="shared" ref="S34:S54" si="27">IF(S5="no",T5,"-")</f>
        <v>15</v>
      </c>
      <c r="T34" s="187"/>
      <c r="U34" s="186">
        <f t="shared" ref="U34:U54" si="28">IF(U5="sf",V5,"-")</f>
        <v>13</v>
      </c>
      <c r="V34" s="187"/>
      <c r="W34" s="186">
        <f t="shared" ref="W34:W54" si="29">IF(W5="oak",X5,"-")</f>
        <v>14</v>
      </c>
      <c r="X34" s="187"/>
      <c r="Y34" s="186">
        <f t="shared" ref="Y34:Y54" si="30">IF(Y5="ne",Z5,"-")</f>
        <v>6</v>
      </c>
      <c r="Z34" s="187"/>
      <c r="AA34" s="186">
        <f t="shared" ref="AA34:AA54" si="31">IF(AA5="lar",AB5,"-")</f>
        <v>10</v>
      </c>
      <c r="AB34" s="187"/>
      <c r="AC34" s="186">
        <f t="shared" ref="AC34:AC54" si="32">IF(AC5="kc",AD5,"-")</f>
        <v>9</v>
      </c>
      <c r="AD34" s="188"/>
      <c r="AE34" s="187">
        <f t="shared" si="15"/>
        <v>0</v>
      </c>
      <c r="AF34" s="214"/>
      <c r="AG34" s="214">
        <f t="shared" si="16"/>
        <v>0</v>
      </c>
      <c r="AH34" s="215"/>
      <c r="AJ34" s="21">
        <f t="shared" si="17"/>
        <v>12</v>
      </c>
    </row>
    <row r="35" spans="2:36" x14ac:dyDescent="0.3">
      <c r="B35" s="11" t="str">
        <f t="shared" si="18"/>
        <v>Trevor</v>
      </c>
      <c r="C35" s="183">
        <f t="shared" si="19"/>
        <v>4</v>
      </c>
      <c r="D35" s="184"/>
      <c r="E35" s="183" t="str">
        <f t="shared" si="20"/>
        <v>-</v>
      </c>
      <c r="F35" s="184"/>
      <c r="G35" s="183">
        <f t="shared" si="21"/>
        <v>12</v>
      </c>
      <c r="H35" s="184"/>
      <c r="I35" s="183">
        <f t="shared" si="22"/>
        <v>6</v>
      </c>
      <c r="J35" s="184"/>
      <c r="K35" s="183">
        <f t="shared" si="23"/>
        <v>13</v>
      </c>
      <c r="L35" s="184"/>
      <c r="M35" s="183">
        <f t="shared" si="24"/>
        <v>7</v>
      </c>
      <c r="N35" s="184"/>
      <c r="O35" s="183">
        <f t="shared" si="25"/>
        <v>16</v>
      </c>
      <c r="P35" s="184"/>
      <c r="Q35" s="183">
        <f t="shared" si="26"/>
        <v>3</v>
      </c>
      <c r="R35" s="184"/>
      <c r="S35" s="183">
        <f t="shared" si="27"/>
        <v>9</v>
      </c>
      <c r="T35" s="184"/>
      <c r="U35" s="183">
        <f t="shared" si="28"/>
        <v>15</v>
      </c>
      <c r="V35" s="184"/>
      <c r="W35" s="183">
        <f t="shared" si="29"/>
        <v>10</v>
      </c>
      <c r="X35" s="184"/>
      <c r="Y35" s="183">
        <f t="shared" si="30"/>
        <v>5</v>
      </c>
      <c r="Z35" s="184"/>
      <c r="AA35" s="183">
        <f t="shared" si="31"/>
        <v>14</v>
      </c>
      <c r="AB35" s="184"/>
      <c r="AC35" s="183">
        <f t="shared" si="32"/>
        <v>8</v>
      </c>
      <c r="AD35" s="185"/>
      <c r="AE35" s="184">
        <f t="shared" si="15"/>
        <v>0</v>
      </c>
      <c r="AF35" s="212"/>
      <c r="AG35" s="212">
        <f t="shared" si="16"/>
        <v>0</v>
      </c>
      <c r="AH35" s="213"/>
      <c r="AJ35" s="21">
        <f t="shared" si="17"/>
        <v>13</v>
      </c>
    </row>
    <row r="36" spans="2:36" x14ac:dyDescent="0.3">
      <c r="B36" s="12" t="str">
        <f t="shared" si="18"/>
        <v>Alex</v>
      </c>
      <c r="C36" s="186">
        <f t="shared" si="19"/>
        <v>7</v>
      </c>
      <c r="D36" s="187"/>
      <c r="E36" s="186" t="str">
        <f t="shared" si="20"/>
        <v>-</v>
      </c>
      <c r="F36" s="187"/>
      <c r="G36" s="186">
        <f t="shared" si="21"/>
        <v>11</v>
      </c>
      <c r="H36" s="187"/>
      <c r="I36" s="186">
        <f t="shared" si="22"/>
        <v>3</v>
      </c>
      <c r="J36" s="187"/>
      <c r="K36" s="186">
        <f t="shared" si="23"/>
        <v>9</v>
      </c>
      <c r="L36" s="187"/>
      <c r="M36" s="186">
        <f t="shared" si="24"/>
        <v>10</v>
      </c>
      <c r="N36" s="187"/>
      <c r="O36" s="186">
        <f t="shared" si="25"/>
        <v>15</v>
      </c>
      <c r="P36" s="187"/>
      <c r="Q36" s="186">
        <f t="shared" si="26"/>
        <v>4</v>
      </c>
      <c r="R36" s="187"/>
      <c r="S36" s="186">
        <f t="shared" si="27"/>
        <v>13</v>
      </c>
      <c r="T36" s="187"/>
      <c r="U36" s="186">
        <f t="shared" si="28"/>
        <v>16</v>
      </c>
      <c r="V36" s="187"/>
      <c r="W36" s="186">
        <f t="shared" si="29"/>
        <v>14</v>
      </c>
      <c r="X36" s="187"/>
      <c r="Y36" s="186">
        <f t="shared" si="30"/>
        <v>5</v>
      </c>
      <c r="Z36" s="187"/>
      <c r="AA36" s="186">
        <f t="shared" si="31"/>
        <v>6</v>
      </c>
      <c r="AB36" s="187"/>
      <c r="AC36" s="186">
        <f t="shared" si="32"/>
        <v>12</v>
      </c>
      <c r="AD36" s="188"/>
      <c r="AE36" s="187">
        <f t="shared" si="15"/>
        <v>0</v>
      </c>
      <c r="AF36" s="214"/>
      <c r="AG36" s="214">
        <f t="shared" si="16"/>
        <v>0</v>
      </c>
      <c r="AH36" s="215"/>
      <c r="AJ36" s="21">
        <f t="shared" si="17"/>
        <v>13</v>
      </c>
    </row>
    <row r="37" spans="2:36" x14ac:dyDescent="0.3">
      <c r="B37" s="11" t="str">
        <f t="shared" si="18"/>
        <v>Katelyn</v>
      </c>
      <c r="C37" s="183">
        <f t="shared" si="19"/>
        <v>6</v>
      </c>
      <c r="D37" s="184"/>
      <c r="E37" s="183" t="str">
        <f t="shared" si="20"/>
        <v>-</v>
      </c>
      <c r="F37" s="184"/>
      <c r="G37" s="183">
        <f t="shared" si="21"/>
        <v>5</v>
      </c>
      <c r="H37" s="184"/>
      <c r="I37" s="183">
        <f t="shared" si="22"/>
        <v>4</v>
      </c>
      <c r="J37" s="184"/>
      <c r="K37" s="183">
        <f t="shared" si="23"/>
        <v>12</v>
      </c>
      <c r="L37" s="184"/>
      <c r="M37" s="183">
        <f t="shared" si="24"/>
        <v>9</v>
      </c>
      <c r="N37" s="184"/>
      <c r="O37" s="183">
        <f t="shared" si="25"/>
        <v>15</v>
      </c>
      <c r="P37" s="184"/>
      <c r="Q37" s="183" t="str">
        <f t="shared" si="26"/>
        <v>-</v>
      </c>
      <c r="R37" s="184"/>
      <c r="S37" s="183">
        <f t="shared" si="27"/>
        <v>10</v>
      </c>
      <c r="T37" s="184"/>
      <c r="U37" s="183">
        <f t="shared" si="28"/>
        <v>16</v>
      </c>
      <c r="V37" s="184"/>
      <c r="W37" s="183">
        <f t="shared" si="29"/>
        <v>14</v>
      </c>
      <c r="X37" s="184"/>
      <c r="Y37" s="183">
        <f t="shared" si="30"/>
        <v>8</v>
      </c>
      <c r="Z37" s="184"/>
      <c r="AA37" s="183">
        <f t="shared" si="31"/>
        <v>13</v>
      </c>
      <c r="AB37" s="184"/>
      <c r="AC37" s="183">
        <f t="shared" si="32"/>
        <v>7</v>
      </c>
      <c r="AD37" s="185"/>
      <c r="AE37" s="184">
        <f t="shared" si="15"/>
        <v>0</v>
      </c>
      <c r="AF37" s="212"/>
      <c r="AG37" s="212">
        <f t="shared" si="16"/>
        <v>0</v>
      </c>
      <c r="AH37" s="213"/>
      <c r="AJ37" s="21">
        <f t="shared" si="17"/>
        <v>12</v>
      </c>
    </row>
    <row r="38" spans="2:36" x14ac:dyDescent="0.3">
      <c r="B38" s="12" t="str">
        <f t="shared" si="18"/>
        <v>Shelby</v>
      </c>
      <c r="C38" s="186" t="str">
        <f t="shared" si="19"/>
        <v>-</v>
      </c>
      <c r="D38" s="187"/>
      <c r="E38" s="186" t="str">
        <f t="shared" si="20"/>
        <v>-</v>
      </c>
      <c r="F38" s="187"/>
      <c r="G38" s="186">
        <f t="shared" si="21"/>
        <v>5</v>
      </c>
      <c r="H38" s="187"/>
      <c r="I38" s="186" t="str">
        <f t="shared" si="22"/>
        <v>-</v>
      </c>
      <c r="J38" s="187"/>
      <c r="K38" s="186">
        <f t="shared" si="23"/>
        <v>11</v>
      </c>
      <c r="L38" s="187"/>
      <c r="M38" s="186">
        <f t="shared" si="24"/>
        <v>10</v>
      </c>
      <c r="N38" s="187"/>
      <c r="O38" s="186">
        <f t="shared" si="25"/>
        <v>16</v>
      </c>
      <c r="P38" s="187"/>
      <c r="Q38" s="186" t="str">
        <f t="shared" si="26"/>
        <v>-</v>
      </c>
      <c r="R38" s="187"/>
      <c r="S38" s="186">
        <f t="shared" si="27"/>
        <v>13</v>
      </c>
      <c r="T38" s="187"/>
      <c r="U38" s="186">
        <f t="shared" si="28"/>
        <v>15</v>
      </c>
      <c r="V38" s="187"/>
      <c r="W38" s="186">
        <f t="shared" si="29"/>
        <v>14</v>
      </c>
      <c r="X38" s="187"/>
      <c r="Y38" s="186">
        <f t="shared" si="30"/>
        <v>6</v>
      </c>
      <c r="Z38" s="187"/>
      <c r="AA38" s="186">
        <f t="shared" si="31"/>
        <v>8</v>
      </c>
      <c r="AB38" s="187"/>
      <c r="AC38" s="186">
        <f t="shared" si="32"/>
        <v>9</v>
      </c>
      <c r="AD38" s="188"/>
      <c r="AE38" s="187">
        <f t="shared" si="15"/>
        <v>0</v>
      </c>
      <c r="AF38" s="214"/>
      <c r="AG38" s="214">
        <f t="shared" si="16"/>
        <v>0</v>
      </c>
      <c r="AH38" s="215"/>
      <c r="AJ38" s="21">
        <f t="shared" si="17"/>
        <v>10</v>
      </c>
    </row>
    <row r="39" spans="2:36" x14ac:dyDescent="0.3">
      <c r="B39" s="11" t="str">
        <f t="shared" si="18"/>
        <v>Chris</v>
      </c>
      <c r="C39" s="183" t="str">
        <f t="shared" si="19"/>
        <v>-</v>
      </c>
      <c r="D39" s="184"/>
      <c r="E39" s="183" t="str">
        <f t="shared" si="20"/>
        <v>-</v>
      </c>
      <c r="F39" s="184"/>
      <c r="G39" s="183">
        <f t="shared" si="21"/>
        <v>3</v>
      </c>
      <c r="H39" s="184"/>
      <c r="I39" s="183">
        <f t="shared" si="22"/>
        <v>7</v>
      </c>
      <c r="J39" s="184"/>
      <c r="K39" s="183">
        <f t="shared" si="23"/>
        <v>14</v>
      </c>
      <c r="L39" s="184"/>
      <c r="M39" s="183">
        <f t="shared" si="24"/>
        <v>4</v>
      </c>
      <c r="N39" s="184"/>
      <c r="O39" s="183">
        <f t="shared" si="25"/>
        <v>9</v>
      </c>
      <c r="P39" s="184"/>
      <c r="Q39" s="183" t="str">
        <f t="shared" si="26"/>
        <v>-</v>
      </c>
      <c r="R39" s="184"/>
      <c r="S39" s="183">
        <f t="shared" si="27"/>
        <v>10</v>
      </c>
      <c r="T39" s="184"/>
      <c r="U39" s="183">
        <f t="shared" si="28"/>
        <v>16</v>
      </c>
      <c r="V39" s="184"/>
      <c r="W39" s="183">
        <f t="shared" si="29"/>
        <v>15</v>
      </c>
      <c r="X39" s="184"/>
      <c r="Y39" s="183">
        <f t="shared" si="30"/>
        <v>13</v>
      </c>
      <c r="Z39" s="184"/>
      <c r="AA39" s="183">
        <f t="shared" si="31"/>
        <v>12</v>
      </c>
      <c r="AB39" s="184"/>
      <c r="AC39" s="183">
        <f t="shared" si="32"/>
        <v>11</v>
      </c>
      <c r="AD39" s="185"/>
      <c r="AE39" s="184">
        <f t="shared" si="15"/>
        <v>0</v>
      </c>
      <c r="AF39" s="212"/>
      <c r="AG39" s="212">
        <f t="shared" si="16"/>
        <v>0</v>
      </c>
      <c r="AH39" s="213"/>
      <c r="AJ39" s="21">
        <f t="shared" si="17"/>
        <v>11</v>
      </c>
    </row>
    <row r="40" spans="2:36" x14ac:dyDescent="0.3">
      <c r="B40" s="12" t="str">
        <f t="shared" si="18"/>
        <v>Jeremy</v>
      </c>
      <c r="C40" s="186" t="str">
        <f t="shared" si="19"/>
        <v>-</v>
      </c>
      <c r="D40" s="187"/>
      <c r="E40" s="186" t="str">
        <f t="shared" si="20"/>
        <v>-</v>
      </c>
      <c r="F40" s="187"/>
      <c r="G40" s="186">
        <f t="shared" si="21"/>
        <v>6</v>
      </c>
      <c r="H40" s="187"/>
      <c r="I40" s="186" t="str">
        <f t="shared" si="22"/>
        <v>-</v>
      </c>
      <c r="J40" s="187"/>
      <c r="K40" s="186">
        <f t="shared" si="23"/>
        <v>13</v>
      </c>
      <c r="L40" s="187"/>
      <c r="M40" s="186">
        <f t="shared" si="24"/>
        <v>10</v>
      </c>
      <c r="N40" s="187"/>
      <c r="O40" s="186">
        <f t="shared" si="25"/>
        <v>14</v>
      </c>
      <c r="P40" s="187"/>
      <c r="Q40" s="186">
        <f t="shared" si="26"/>
        <v>3</v>
      </c>
      <c r="R40" s="187"/>
      <c r="S40" s="186">
        <f t="shared" si="27"/>
        <v>11</v>
      </c>
      <c r="T40" s="187"/>
      <c r="U40" s="186">
        <f t="shared" si="28"/>
        <v>16</v>
      </c>
      <c r="V40" s="187"/>
      <c r="W40" s="186">
        <f t="shared" si="29"/>
        <v>15</v>
      </c>
      <c r="X40" s="187"/>
      <c r="Y40" s="186">
        <f t="shared" si="30"/>
        <v>9</v>
      </c>
      <c r="Z40" s="187"/>
      <c r="AA40" s="186">
        <f t="shared" si="31"/>
        <v>12</v>
      </c>
      <c r="AB40" s="187"/>
      <c r="AC40" s="186">
        <f t="shared" si="32"/>
        <v>8</v>
      </c>
      <c r="AD40" s="188"/>
      <c r="AE40" s="187">
        <f t="shared" si="15"/>
        <v>0</v>
      </c>
      <c r="AF40" s="214"/>
      <c r="AG40" s="214">
        <f t="shared" si="16"/>
        <v>0</v>
      </c>
      <c r="AH40" s="215"/>
      <c r="AJ40" s="21">
        <f t="shared" si="17"/>
        <v>11</v>
      </c>
    </row>
    <row r="41" spans="2:36" x14ac:dyDescent="0.3">
      <c r="B41" s="11" t="str">
        <f t="shared" si="18"/>
        <v>Sam</v>
      </c>
      <c r="C41" s="183" t="str">
        <f t="shared" si="19"/>
        <v>-</v>
      </c>
      <c r="D41" s="184"/>
      <c r="E41" s="183" t="str">
        <f t="shared" si="20"/>
        <v>-</v>
      </c>
      <c r="F41" s="184"/>
      <c r="G41" s="183" t="str">
        <f t="shared" si="21"/>
        <v>-</v>
      </c>
      <c r="H41" s="184"/>
      <c r="I41" s="183" t="str">
        <f t="shared" si="22"/>
        <v>-</v>
      </c>
      <c r="J41" s="184"/>
      <c r="K41" s="183">
        <f t="shared" si="23"/>
        <v>16</v>
      </c>
      <c r="L41" s="184"/>
      <c r="M41" s="183">
        <f t="shared" si="24"/>
        <v>11</v>
      </c>
      <c r="N41" s="184"/>
      <c r="O41" s="183">
        <f t="shared" si="25"/>
        <v>15</v>
      </c>
      <c r="P41" s="184"/>
      <c r="Q41" s="183" t="str">
        <f t="shared" si="26"/>
        <v>-</v>
      </c>
      <c r="R41" s="184"/>
      <c r="S41" s="183">
        <f t="shared" si="27"/>
        <v>10</v>
      </c>
      <c r="T41" s="184"/>
      <c r="U41" s="183">
        <f t="shared" si="28"/>
        <v>14</v>
      </c>
      <c r="V41" s="184"/>
      <c r="W41" s="183">
        <f t="shared" si="29"/>
        <v>13</v>
      </c>
      <c r="X41" s="184"/>
      <c r="Y41" s="183">
        <f t="shared" si="30"/>
        <v>12</v>
      </c>
      <c r="Z41" s="184"/>
      <c r="AA41" s="183">
        <f t="shared" si="31"/>
        <v>5</v>
      </c>
      <c r="AB41" s="184"/>
      <c r="AC41" s="183">
        <f t="shared" si="32"/>
        <v>6</v>
      </c>
      <c r="AD41" s="185"/>
      <c r="AE41" s="184">
        <f t="shared" si="15"/>
        <v>0</v>
      </c>
      <c r="AF41" s="212"/>
      <c r="AG41" s="212">
        <f t="shared" si="16"/>
        <v>0</v>
      </c>
      <c r="AH41" s="213"/>
      <c r="AJ41" s="21">
        <f t="shared" si="17"/>
        <v>9</v>
      </c>
    </row>
    <row r="42" spans="2:36" x14ac:dyDescent="0.3">
      <c r="B42" s="12" t="str">
        <f t="shared" si="18"/>
        <v>Cody</v>
      </c>
      <c r="C42" s="186">
        <f t="shared" si="19"/>
        <v>11</v>
      </c>
      <c r="D42" s="187"/>
      <c r="E42" s="186" t="str">
        <f t="shared" si="20"/>
        <v>-</v>
      </c>
      <c r="F42" s="187"/>
      <c r="G42" s="186">
        <f t="shared" si="21"/>
        <v>10</v>
      </c>
      <c r="H42" s="187"/>
      <c r="I42" s="186" t="str">
        <f t="shared" si="22"/>
        <v>-</v>
      </c>
      <c r="J42" s="187"/>
      <c r="K42" s="186">
        <f t="shared" si="23"/>
        <v>15</v>
      </c>
      <c r="L42" s="187"/>
      <c r="M42" s="186">
        <f t="shared" si="24"/>
        <v>9</v>
      </c>
      <c r="N42" s="187"/>
      <c r="O42" s="186">
        <f t="shared" si="25"/>
        <v>14</v>
      </c>
      <c r="P42" s="187"/>
      <c r="Q42" s="186">
        <f t="shared" si="26"/>
        <v>5</v>
      </c>
      <c r="R42" s="187"/>
      <c r="S42" s="186">
        <f t="shared" si="27"/>
        <v>13</v>
      </c>
      <c r="T42" s="187"/>
      <c r="U42" s="186">
        <f t="shared" si="28"/>
        <v>12</v>
      </c>
      <c r="V42" s="187"/>
      <c r="W42" s="186">
        <f t="shared" si="29"/>
        <v>16</v>
      </c>
      <c r="X42" s="187"/>
      <c r="Y42" s="186" t="str">
        <f t="shared" si="30"/>
        <v>-</v>
      </c>
      <c r="Z42" s="187"/>
      <c r="AA42" s="186">
        <f t="shared" si="31"/>
        <v>8</v>
      </c>
      <c r="AB42" s="187"/>
      <c r="AC42" s="186">
        <f t="shared" si="32"/>
        <v>3</v>
      </c>
      <c r="AD42" s="188"/>
      <c r="AE42" s="187">
        <f t="shared" si="15"/>
        <v>0</v>
      </c>
      <c r="AF42" s="214"/>
      <c r="AG42" s="214">
        <f t="shared" si="16"/>
        <v>0</v>
      </c>
      <c r="AH42" s="215"/>
      <c r="AJ42" s="21">
        <f t="shared" si="17"/>
        <v>11</v>
      </c>
    </row>
    <row r="43" spans="2:36" x14ac:dyDescent="0.3">
      <c r="B43" s="11" t="str">
        <f t="shared" si="18"/>
        <v>Tom</v>
      </c>
      <c r="C43" s="183">
        <f t="shared" si="19"/>
        <v>9</v>
      </c>
      <c r="D43" s="184"/>
      <c r="E43" s="183" t="str">
        <f t="shared" si="20"/>
        <v>-</v>
      </c>
      <c r="F43" s="184"/>
      <c r="G43" s="183">
        <f t="shared" si="21"/>
        <v>4</v>
      </c>
      <c r="H43" s="184"/>
      <c r="I43" s="183">
        <f t="shared" si="22"/>
        <v>6</v>
      </c>
      <c r="J43" s="184"/>
      <c r="K43" s="183">
        <f t="shared" si="23"/>
        <v>12</v>
      </c>
      <c r="L43" s="184"/>
      <c r="M43" s="183">
        <f t="shared" si="24"/>
        <v>8</v>
      </c>
      <c r="N43" s="184"/>
      <c r="O43" s="183">
        <f t="shared" si="25"/>
        <v>16</v>
      </c>
      <c r="P43" s="184"/>
      <c r="Q43" s="183">
        <f t="shared" si="26"/>
        <v>3</v>
      </c>
      <c r="R43" s="184"/>
      <c r="S43" s="183">
        <f t="shared" si="27"/>
        <v>7</v>
      </c>
      <c r="T43" s="184"/>
      <c r="U43" s="183">
        <f t="shared" si="28"/>
        <v>13</v>
      </c>
      <c r="V43" s="184"/>
      <c r="W43" s="183">
        <f t="shared" si="29"/>
        <v>15</v>
      </c>
      <c r="X43" s="184"/>
      <c r="Y43" s="183" t="str">
        <f t="shared" si="30"/>
        <v>-</v>
      </c>
      <c r="Z43" s="184"/>
      <c r="AA43" s="183">
        <f t="shared" si="31"/>
        <v>10</v>
      </c>
      <c r="AB43" s="184"/>
      <c r="AC43" s="183">
        <f t="shared" si="32"/>
        <v>11</v>
      </c>
      <c r="AD43" s="185"/>
      <c r="AE43" s="184">
        <f t="shared" si="15"/>
        <v>0</v>
      </c>
      <c r="AF43" s="212"/>
      <c r="AG43" s="212">
        <f t="shared" si="16"/>
        <v>0</v>
      </c>
      <c r="AH43" s="213"/>
      <c r="AJ43" s="21">
        <f t="shared" si="17"/>
        <v>12</v>
      </c>
    </row>
    <row r="44" spans="2:36" x14ac:dyDescent="0.3">
      <c r="B44" s="12" t="str">
        <f t="shared" si="18"/>
        <v>Austin</v>
      </c>
      <c r="C44" s="186">
        <f t="shared" si="19"/>
        <v>6</v>
      </c>
      <c r="D44" s="187"/>
      <c r="E44" s="186" t="str">
        <f t="shared" si="20"/>
        <v>-</v>
      </c>
      <c r="F44" s="187"/>
      <c r="G44" s="186">
        <f t="shared" si="21"/>
        <v>12</v>
      </c>
      <c r="H44" s="187"/>
      <c r="I44" s="186" t="str">
        <f t="shared" si="22"/>
        <v>-</v>
      </c>
      <c r="J44" s="187"/>
      <c r="K44" s="186">
        <f t="shared" si="23"/>
        <v>14</v>
      </c>
      <c r="L44" s="187"/>
      <c r="M44" s="186" t="str">
        <f t="shared" si="24"/>
        <v>-</v>
      </c>
      <c r="N44" s="187"/>
      <c r="O44" s="186">
        <f t="shared" si="25"/>
        <v>16</v>
      </c>
      <c r="P44" s="187"/>
      <c r="Q44" s="186">
        <f t="shared" si="26"/>
        <v>3</v>
      </c>
      <c r="R44" s="187"/>
      <c r="S44" s="186">
        <f t="shared" si="27"/>
        <v>13</v>
      </c>
      <c r="T44" s="187"/>
      <c r="U44" s="186">
        <f t="shared" si="28"/>
        <v>15</v>
      </c>
      <c r="V44" s="187"/>
      <c r="W44" s="186">
        <f t="shared" si="29"/>
        <v>10</v>
      </c>
      <c r="X44" s="187"/>
      <c r="Y44" s="186">
        <f t="shared" si="30"/>
        <v>5</v>
      </c>
      <c r="Z44" s="187"/>
      <c r="AA44" s="186">
        <f t="shared" si="31"/>
        <v>4</v>
      </c>
      <c r="AB44" s="187"/>
      <c r="AC44" s="186">
        <f t="shared" si="32"/>
        <v>11</v>
      </c>
      <c r="AD44" s="188"/>
      <c r="AE44" s="187">
        <f t="shared" si="15"/>
        <v>0</v>
      </c>
      <c r="AF44" s="214"/>
      <c r="AG44" s="214">
        <f t="shared" si="16"/>
        <v>0</v>
      </c>
      <c r="AH44" s="215"/>
      <c r="AJ44" s="21">
        <f t="shared" si="17"/>
        <v>11</v>
      </c>
    </row>
    <row r="45" spans="2:36" x14ac:dyDescent="0.3">
      <c r="B45" s="11" t="str">
        <f t="shared" si="18"/>
        <v>Cecil</v>
      </c>
      <c r="C45" s="183" t="str">
        <f t="shared" si="19"/>
        <v>-</v>
      </c>
      <c r="D45" s="184"/>
      <c r="E45" s="183" t="str">
        <f t="shared" si="20"/>
        <v>-</v>
      </c>
      <c r="F45" s="184"/>
      <c r="G45" s="183">
        <f t="shared" si="21"/>
        <v>10</v>
      </c>
      <c r="H45" s="184"/>
      <c r="I45" s="183" t="str">
        <f t="shared" si="22"/>
        <v>-</v>
      </c>
      <c r="J45" s="184"/>
      <c r="K45" s="183">
        <f t="shared" si="23"/>
        <v>8</v>
      </c>
      <c r="L45" s="184"/>
      <c r="M45" s="183">
        <f t="shared" si="24"/>
        <v>11</v>
      </c>
      <c r="N45" s="184"/>
      <c r="O45" s="183">
        <f t="shared" si="25"/>
        <v>15</v>
      </c>
      <c r="P45" s="184"/>
      <c r="Q45" s="183">
        <f t="shared" si="26"/>
        <v>4</v>
      </c>
      <c r="R45" s="184"/>
      <c r="S45" s="183">
        <f t="shared" si="27"/>
        <v>9</v>
      </c>
      <c r="T45" s="184"/>
      <c r="U45" s="183">
        <f t="shared" si="28"/>
        <v>14</v>
      </c>
      <c r="V45" s="184"/>
      <c r="W45" s="183">
        <f t="shared" si="29"/>
        <v>16</v>
      </c>
      <c r="X45" s="184"/>
      <c r="Y45" s="183" t="str">
        <f t="shared" si="30"/>
        <v>-</v>
      </c>
      <c r="Z45" s="184"/>
      <c r="AA45" s="183">
        <f t="shared" si="31"/>
        <v>13</v>
      </c>
      <c r="AB45" s="184"/>
      <c r="AC45" s="183">
        <f t="shared" si="32"/>
        <v>6</v>
      </c>
      <c r="AD45" s="185"/>
      <c r="AE45" s="184">
        <f t="shared" si="15"/>
        <v>0</v>
      </c>
      <c r="AF45" s="212"/>
      <c r="AG45" s="212">
        <f t="shared" si="16"/>
        <v>0</v>
      </c>
      <c r="AH45" s="213"/>
      <c r="AJ45" s="21">
        <f t="shared" si="17"/>
        <v>10</v>
      </c>
    </row>
    <row r="46" spans="2:36" x14ac:dyDescent="0.3">
      <c r="B46" s="12" t="str">
        <f t="shared" si="18"/>
        <v>Thadd</v>
      </c>
      <c r="C46" s="186">
        <f t="shared" si="19"/>
        <v>4</v>
      </c>
      <c r="D46" s="187"/>
      <c r="E46" s="186" t="str">
        <f t="shared" si="20"/>
        <v>-</v>
      </c>
      <c r="F46" s="187"/>
      <c r="G46" s="186">
        <f t="shared" si="21"/>
        <v>15</v>
      </c>
      <c r="H46" s="187"/>
      <c r="I46" s="186" t="str">
        <f t="shared" si="22"/>
        <v>-</v>
      </c>
      <c r="J46" s="187"/>
      <c r="K46" s="186">
        <f t="shared" si="23"/>
        <v>11</v>
      </c>
      <c r="L46" s="187"/>
      <c r="M46" s="186">
        <f t="shared" si="24"/>
        <v>12</v>
      </c>
      <c r="N46" s="187"/>
      <c r="O46" s="186">
        <f t="shared" si="25"/>
        <v>16</v>
      </c>
      <c r="P46" s="187"/>
      <c r="Q46" s="186" t="str">
        <f t="shared" si="26"/>
        <v>-</v>
      </c>
      <c r="R46" s="187"/>
      <c r="S46" s="186">
        <f t="shared" si="27"/>
        <v>13</v>
      </c>
      <c r="T46" s="187"/>
      <c r="U46" s="186">
        <f t="shared" si="28"/>
        <v>14</v>
      </c>
      <c r="V46" s="187"/>
      <c r="W46" s="186">
        <f t="shared" si="29"/>
        <v>7</v>
      </c>
      <c r="X46" s="187"/>
      <c r="Y46" s="186" t="str">
        <f t="shared" si="30"/>
        <v>-</v>
      </c>
      <c r="Z46" s="187"/>
      <c r="AA46" s="186">
        <f t="shared" si="31"/>
        <v>3</v>
      </c>
      <c r="AB46" s="187"/>
      <c r="AC46" s="186">
        <f t="shared" si="32"/>
        <v>10</v>
      </c>
      <c r="AD46" s="188"/>
      <c r="AE46" s="187">
        <f t="shared" si="15"/>
        <v>0</v>
      </c>
      <c r="AF46" s="214"/>
      <c r="AG46" s="214">
        <f t="shared" si="16"/>
        <v>0</v>
      </c>
      <c r="AH46" s="215"/>
      <c r="AJ46" s="21">
        <f t="shared" si="17"/>
        <v>10</v>
      </c>
    </row>
    <row r="47" spans="2:36" x14ac:dyDescent="0.3">
      <c r="B47" s="11" t="str">
        <f t="shared" si="18"/>
        <v>Walker</v>
      </c>
      <c r="C47" s="183" t="str">
        <f t="shared" si="19"/>
        <v>-</v>
      </c>
      <c r="D47" s="184"/>
      <c r="E47" s="183" t="str">
        <f t="shared" si="20"/>
        <v>-</v>
      </c>
      <c r="F47" s="184"/>
      <c r="G47" s="183">
        <f t="shared" si="21"/>
        <v>11</v>
      </c>
      <c r="H47" s="184"/>
      <c r="I47" s="183">
        <f t="shared" si="22"/>
        <v>5</v>
      </c>
      <c r="J47" s="184"/>
      <c r="K47" s="183">
        <f t="shared" si="23"/>
        <v>10</v>
      </c>
      <c r="L47" s="184"/>
      <c r="M47" s="183">
        <f t="shared" si="24"/>
        <v>4</v>
      </c>
      <c r="N47" s="184"/>
      <c r="O47" s="183">
        <f t="shared" si="25"/>
        <v>14</v>
      </c>
      <c r="P47" s="184"/>
      <c r="Q47" s="183" t="str">
        <f t="shared" si="26"/>
        <v>-</v>
      </c>
      <c r="R47" s="184"/>
      <c r="S47" s="183">
        <f t="shared" si="27"/>
        <v>15</v>
      </c>
      <c r="T47" s="184"/>
      <c r="U47" s="183">
        <f t="shared" si="28"/>
        <v>13</v>
      </c>
      <c r="V47" s="184"/>
      <c r="W47" s="183">
        <f t="shared" si="29"/>
        <v>9</v>
      </c>
      <c r="X47" s="184"/>
      <c r="Y47" s="183">
        <f t="shared" si="30"/>
        <v>8</v>
      </c>
      <c r="Z47" s="184"/>
      <c r="AA47" s="183">
        <f t="shared" si="31"/>
        <v>6</v>
      </c>
      <c r="AB47" s="184"/>
      <c r="AC47" s="183">
        <f t="shared" si="32"/>
        <v>12</v>
      </c>
      <c r="AD47" s="185"/>
      <c r="AE47" s="219">
        <f t="shared" si="15"/>
        <v>0</v>
      </c>
      <c r="AF47" s="184"/>
      <c r="AG47" s="183">
        <f t="shared" si="16"/>
        <v>0</v>
      </c>
      <c r="AH47" s="185"/>
      <c r="AJ47" s="21">
        <f t="shared" si="17"/>
        <v>11</v>
      </c>
    </row>
    <row r="48" spans="2:36" x14ac:dyDescent="0.3">
      <c r="B48" s="37" t="str">
        <f t="shared" si="18"/>
        <v>A. Little</v>
      </c>
      <c r="C48" s="186" t="str">
        <f t="shared" si="19"/>
        <v>-</v>
      </c>
      <c r="D48" s="187"/>
      <c r="E48" s="186" t="str">
        <f t="shared" si="20"/>
        <v>-</v>
      </c>
      <c r="F48" s="187"/>
      <c r="G48" s="186">
        <f t="shared" si="21"/>
        <v>7</v>
      </c>
      <c r="H48" s="187"/>
      <c r="I48" s="186" t="str">
        <f t="shared" si="22"/>
        <v>-</v>
      </c>
      <c r="J48" s="187"/>
      <c r="K48" s="186">
        <f t="shared" si="23"/>
        <v>13</v>
      </c>
      <c r="L48" s="187"/>
      <c r="M48" s="186">
        <f t="shared" si="24"/>
        <v>5</v>
      </c>
      <c r="N48" s="187"/>
      <c r="O48" s="186">
        <f t="shared" si="25"/>
        <v>15</v>
      </c>
      <c r="P48" s="187"/>
      <c r="Q48" s="186">
        <f t="shared" si="26"/>
        <v>3</v>
      </c>
      <c r="R48" s="187"/>
      <c r="S48" s="186">
        <f t="shared" si="27"/>
        <v>16</v>
      </c>
      <c r="T48" s="187"/>
      <c r="U48" s="186">
        <f t="shared" si="28"/>
        <v>14</v>
      </c>
      <c r="V48" s="187"/>
      <c r="W48" s="186">
        <f t="shared" si="29"/>
        <v>11</v>
      </c>
      <c r="X48" s="187"/>
      <c r="Y48" s="186">
        <f t="shared" si="30"/>
        <v>9</v>
      </c>
      <c r="Z48" s="187"/>
      <c r="AA48" s="186">
        <f t="shared" si="31"/>
        <v>12</v>
      </c>
      <c r="AB48" s="187"/>
      <c r="AC48" s="186">
        <f t="shared" si="32"/>
        <v>10</v>
      </c>
      <c r="AD48" s="188"/>
      <c r="AE48" s="218">
        <f t="shared" si="15"/>
        <v>0</v>
      </c>
      <c r="AF48" s="187"/>
      <c r="AG48" s="186">
        <f t="shared" si="16"/>
        <v>0</v>
      </c>
      <c r="AH48" s="188"/>
      <c r="AJ48" s="21">
        <f t="shared" si="17"/>
        <v>11</v>
      </c>
    </row>
    <row r="49" spans="2:36" x14ac:dyDescent="0.3">
      <c r="B49" s="11" t="str">
        <f t="shared" si="18"/>
        <v>Carly</v>
      </c>
      <c r="C49" s="183">
        <f t="shared" si="19"/>
        <v>5</v>
      </c>
      <c r="D49" s="184"/>
      <c r="E49" s="183" t="str">
        <f t="shared" si="20"/>
        <v>-</v>
      </c>
      <c r="F49" s="184"/>
      <c r="G49" s="183">
        <f t="shared" si="21"/>
        <v>8</v>
      </c>
      <c r="H49" s="184"/>
      <c r="I49" s="183">
        <f t="shared" si="22"/>
        <v>3</v>
      </c>
      <c r="J49" s="184"/>
      <c r="K49" s="183">
        <f t="shared" si="23"/>
        <v>9</v>
      </c>
      <c r="L49" s="184"/>
      <c r="M49" s="183">
        <f t="shared" si="24"/>
        <v>14</v>
      </c>
      <c r="N49" s="184"/>
      <c r="O49" s="183">
        <f t="shared" si="25"/>
        <v>13</v>
      </c>
      <c r="P49" s="184"/>
      <c r="Q49" s="183">
        <f t="shared" si="26"/>
        <v>4</v>
      </c>
      <c r="R49" s="184"/>
      <c r="S49" s="183">
        <f t="shared" si="27"/>
        <v>10</v>
      </c>
      <c r="T49" s="184"/>
      <c r="U49" s="183">
        <f t="shared" si="28"/>
        <v>16</v>
      </c>
      <c r="V49" s="184"/>
      <c r="W49" s="183">
        <f t="shared" si="29"/>
        <v>15</v>
      </c>
      <c r="X49" s="184"/>
      <c r="Y49" s="183">
        <f t="shared" si="30"/>
        <v>12</v>
      </c>
      <c r="Z49" s="184"/>
      <c r="AA49" s="183">
        <f t="shared" si="31"/>
        <v>11</v>
      </c>
      <c r="AB49" s="184"/>
      <c r="AC49" s="183">
        <f t="shared" si="32"/>
        <v>7</v>
      </c>
      <c r="AD49" s="185"/>
      <c r="AE49" s="144"/>
      <c r="AF49" s="57"/>
      <c r="AG49" s="56"/>
      <c r="AH49" s="58"/>
      <c r="AJ49" s="21">
        <f t="shared" si="17"/>
        <v>13</v>
      </c>
    </row>
    <row r="50" spans="2:36" x14ac:dyDescent="0.3">
      <c r="B50" s="12" t="str">
        <f t="shared" si="18"/>
        <v>Bobbo</v>
      </c>
      <c r="C50" s="186">
        <f t="shared" si="19"/>
        <v>3</v>
      </c>
      <c r="D50" s="187"/>
      <c r="E50" s="186" t="str">
        <f t="shared" si="20"/>
        <v>-</v>
      </c>
      <c r="F50" s="187"/>
      <c r="G50" s="186">
        <f t="shared" si="21"/>
        <v>8</v>
      </c>
      <c r="H50" s="187"/>
      <c r="I50" s="186" t="str">
        <f t="shared" si="22"/>
        <v>-</v>
      </c>
      <c r="J50" s="187"/>
      <c r="K50" s="186">
        <f t="shared" si="23"/>
        <v>7</v>
      </c>
      <c r="L50" s="187"/>
      <c r="M50" s="186">
        <f t="shared" si="24"/>
        <v>12</v>
      </c>
      <c r="N50" s="187"/>
      <c r="O50" s="186">
        <f t="shared" si="25"/>
        <v>10</v>
      </c>
      <c r="P50" s="187"/>
      <c r="Q50" s="186" t="str">
        <f t="shared" si="26"/>
        <v>-</v>
      </c>
      <c r="R50" s="187"/>
      <c r="S50" s="186">
        <f t="shared" si="27"/>
        <v>14</v>
      </c>
      <c r="T50" s="187"/>
      <c r="U50" s="186">
        <f t="shared" si="28"/>
        <v>15</v>
      </c>
      <c r="V50" s="187"/>
      <c r="W50" s="186">
        <f t="shared" si="29"/>
        <v>16</v>
      </c>
      <c r="X50" s="187"/>
      <c r="Y50" s="186">
        <f t="shared" si="30"/>
        <v>11</v>
      </c>
      <c r="Z50" s="187"/>
      <c r="AA50" s="186">
        <f t="shared" si="31"/>
        <v>9</v>
      </c>
      <c r="AB50" s="187"/>
      <c r="AC50" s="186">
        <f t="shared" si="32"/>
        <v>13</v>
      </c>
      <c r="AD50" s="188"/>
      <c r="AE50" s="144"/>
      <c r="AF50" s="57"/>
      <c r="AG50" s="56"/>
      <c r="AH50" s="58"/>
      <c r="AJ50" s="21">
        <f t="shared" si="17"/>
        <v>11</v>
      </c>
    </row>
    <row r="51" spans="2:36" x14ac:dyDescent="0.3">
      <c r="B51" s="11" t="str">
        <f t="shared" si="18"/>
        <v>Trent</v>
      </c>
      <c r="C51" s="183">
        <f t="shared" si="19"/>
        <v>12</v>
      </c>
      <c r="D51" s="184"/>
      <c r="E51" s="183">
        <f t="shared" si="20"/>
        <v>8</v>
      </c>
      <c r="F51" s="184"/>
      <c r="G51" s="183">
        <f t="shared" si="21"/>
        <v>11</v>
      </c>
      <c r="H51" s="184"/>
      <c r="I51" s="183">
        <f t="shared" si="22"/>
        <v>10</v>
      </c>
      <c r="J51" s="184"/>
      <c r="K51" s="183">
        <f t="shared" si="23"/>
        <v>7</v>
      </c>
      <c r="L51" s="184"/>
      <c r="M51" s="183">
        <f t="shared" si="24"/>
        <v>5</v>
      </c>
      <c r="N51" s="184"/>
      <c r="O51" s="183">
        <f t="shared" si="25"/>
        <v>16</v>
      </c>
      <c r="P51" s="184"/>
      <c r="Q51" s="183">
        <f t="shared" si="26"/>
        <v>4</v>
      </c>
      <c r="R51" s="184"/>
      <c r="S51" s="183" t="str">
        <f t="shared" si="27"/>
        <v>-</v>
      </c>
      <c r="T51" s="184"/>
      <c r="U51" s="183">
        <f t="shared" si="28"/>
        <v>15</v>
      </c>
      <c r="V51" s="184"/>
      <c r="W51" s="183">
        <f t="shared" si="29"/>
        <v>14</v>
      </c>
      <c r="X51" s="184"/>
      <c r="Y51" s="183">
        <f t="shared" si="30"/>
        <v>6</v>
      </c>
      <c r="Z51" s="184"/>
      <c r="AA51" s="183">
        <f t="shared" si="31"/>
        <v>9</v>
      </c>
      <c r="AB51" s="184"/>
      <c r="AC51" s="183">
        <f t="shared" si="32"/>
        <v>13</v>
      </c>
      <c r="AD51" s="185"/>
      <c r="AE51" s="144"/>
      <c r="AF51" s="57"/>
      <c r="AG51" s="56"/>
      <c r="AH51" s="58"/>
      <c r="AJ51" s="21">
        <f t="shared" si="17"/>
        <v>13</v>
      </c>
    </row>
    <row r="52" spans="2:36" x14ac:dyDescent="0.3">
      <c r="B52" s="12" t="str">
        <f t="shared" si="18"/>
        <v>Mitch</v>
      </c>
      <c r="C52" s="186" t="str">
        <f t="shared" si="19"/>
        <v>-</v>
      </c>
      <c r="D52" s="187"/>
      <c r="E52" s="186">
        <f t="shared" si="20"/>
        <v>6</v>
      </c>
      <c r="F52" s="187"/>
      <c r="G52" s="186">
        <f t="shared" si="21"/>
        <v>8</v>
      </c>
      <c r="H52" s="187"/>
      <c r="I52" s="186">
        <f t="shared" si="22"/>
        <v>7</v>
      </c>
      <c r="J52" s="187"/>
      <c r="K52" s="186">
        <f t="shared" si="23"/>
        <v>13</v>
      </c>
      <c r="L52" s="187"/>
      <c r="M52" s="186">
        <f t="shared" si="24"/>
        <v>11</v>
      </c>
      <c r="N52" s="187"/>
      <c r="O52" s="186">
        <f t="shared" si="25"/>
        <v>9</v>
      </c>
      <c r="P52" s="187"/>
      <c r="Q52" s="186">
        <f t="shared" si="26"/>
        <v>4</v>
      </c>
      <c r="R52" s="187"/>
      <c r="S52" s="186">
        <f t="shared" si="27"/>
        <v>12</v>
      </c>
      <c r="T52" s="187"/>
      <c r="U52" s="186">
        <f t="shared" si="28"/>
        <v>16</v>
      </c>
      <c r="V52" s="187"/>
      <c r="W52" s="186">
        <f t="shared" si="29"/>
        <v>15</v>
      </c>
      <c r="X52" s="187"/>
      <c r="Y52" s="186" t="str">
        <f t="shared" si="30"/>
        <v>-</v>
      </c>
      <c r="Z52" s="187"/>
      <c r="AA52" s="186">
        <f t="shared" si="31"/>
        <v>14</v>
      </c>
      <c r="AB52" s="187"/>
      <c r="AC52" s="186">
        <f t="shared" si="32"/>
        <v>10</v>
      </c>
      <c r="AD52" s="188"/>
      <c r="AE52" s="144"/>
      <c r="AF52" s="57"/>
      <c r="AG52" s="56"/>
      <c r="AH52" s="58"/>
      <c r="AJ52" s="21">
        <f t="shared" si="17"/>
        <v>12</v>
      </c>
    </row>
    <row r="53" spans="2:36" x14ac:dyDescent="0.3">
      <c r="B53" s="11" t="str">
        <f t="shared" si="18"/>
        <v>Randi</v>
      </c>
      <c r="C53" s="183" t="str">
        <f t="shared" si="19"/>
        <v>-</v>
      </c>
      <c r="D53" s="184"/>
      <c r="E53" s="183" t="str">
        <f t="shared" si="20"/>
        <v>-</v>
      </c>
      <c r="F53" s="184"/>
      <c r="G53" s="183">
        <f t="shared" si="21"/>
        <v>6</v>
      </c>
      <c r="H53" s="184"/>
      <c r="I53" s="183">
        <f t="shared" si="22"/>
        <v>5</v>
      </c>
      <c r="J53" s="184"/>
      <c r="K53" s="183">
        <f t="shared" si="23"/>
        <v>12</v>
      </c>
      <c r="L53" s="184"/>
      <c r="M53" s="183">
        <f t="shared" si="24"/>
        <v>8</v>
      </c>
      <c r="N53" s="184"/>
      <c r="O53" s="183">
        <f t="shared" si="25"/>
        <v>15</v>
      </c>
      <c r="P53" s="184"/>
      <c r="Q53" s="183" t="str">
        <f t="shared" si="26"/>
        <v>-</v>
      </c>
      <c r="R53" s="184"/>
      <c r="S53" s="183">
        <f t="shared" si="27"/>
        <v>11</v>
      </c>
      <c r="T53" s="184"/>
      <c r="U53" s="183">
        <f t="shared" si="28"/>
        <v>16</v>
      </c>
      <c r="V53" s="184"/>
      <c r="W53" s="183">
        <f t="shared" si="29"/>
        <v>14</v>
      </c>
      <c r="X53" s="184"/>
      <c r="Y53" s="183">
        <f t="shared" si="30"/>
        <v>7</v>
      </c>
      <c r="Z53" s="184"/>
      <c r="AA53" s="183">
        <f t="shared" si="31"/>
        <v>13</v>
      </c>
      <c r="AB53" s="184"/>
      <c r="AC53" s="183">
        <f t="shared" si="32"/>
        <v>9</v>
      </c>
      <c r="AD53" s="185"/>
      <c r="AE53" s="144"/>
      <c r="AF53" s="57"/>
      <c r="AG53" s="56"/>
      <c r="AH53" s="58"/>
      <c r="AJ53" s="21">
        <f t="shared" si="17"/>
        <v>11</v>
      </c>
    </row>
    <row r="54" spans="2:36" ht="14.95" thickBot="1" x14ac:dyDescent="0.35">
      <c r="B54" s="61" t="str">
        <f t="shared" si="18"/>
        <v>Brett</v>
      </c>
      <c r="C54" s="205" t="str">
        <f t="shared" si="19"/>
        <v>-</v>
      </c>
      <c r="D54" s="206"/>
      <c r="E54" s="205" t="str">
        <f t="shared" si="20"/>
        <v>-</v>
      </c>
      <c r="F54" s="206"/>
      <c r="G54" s="205">
        <f t="shared" si="21"/>
        <v>12</v>
      </c>
      <c r="H54" s="206"/>
      <c r="I54" s="205" t="str">
        <f t="shared" si="22"/>
        <v>-</v>
      </c>
      <c r="J54" s="206"/>
      <c r="K54" s="205" t="str">
        <f t="shared" si="23"/>
        <v>-</v>
      </c>
      <c r="L54" s="206"/>
      <c r="M54" s="205">
        <f t="shared" si="24"/>
        <v>9</v>
      </c>
      <c r="N54" s="206"/>
      <c r="O54" s="205">
        <f t="shared" si="25"/>
        <v>15</v>
      </c>
      <c r="P54" s="206"/>
      <c r="Q54" s="205">
        <f t="shared" si="26"/>
        <v>7</v>
      </c>
      <c r="R54" s="206"/>
      <c r="S54" s="205">
        <f t="shared" si="27"/>
        <v>10</v>
      </c>
      <c r="T54" s="206"/>
      <c r="U54" s="205">
        <f t="shared" si="28"/>
        <v>14</v>
      </c>
      <c r="V54" s="206"/>
      <c r="W54" s="205">
        <f t="shared" si="29"/>
        <v>16</v>
      </c>
      <c r="X54" s="206"/>
      <c r="Y54" s="205">
        <f t="shared" si="30"/>
        <v>13</v>
      </c>
      <c r="Z54" s="206"/>
      <c r="AA54" s="205">
        <f t="shared" si="31"/>
        <v>11</v>
      </c>
      <c r="AB54" s="206"/>
      <c r="AC54" s="205">
        <f t="shared" si="32"/>
        <v>8</v>
      </c>
      <c r="AD54" s="207"/>
      <c r="AE54" s="217">
        <f>IF(AE25="",AF25,"-")</f>
        <v>0</v>
      </c>
      <c r="AF54" s="221"/>
      <c r="AG54" s="210">
        <f>IF(AG25="",AH25,"-")</f>
        <v>0</v>
      </c>
      <c r="AH54" s="211"/>
      <c r="AJ54" s="21">
        <f t="shared" si="17"/>
        <v>10</v>
      </c>
    </row>
    <row r="55" spans="2:36" x14ac:dyDescent="0.3">
      <c r="L55" s="10"/>
    </row>
    <row r="57" spans="2:36" x14ac:dyDescent="0.3">
      <c r="E57" t="s">
        <v>17</v>
      </c>
    </row>
  </sheetData>
  <mergeCells count="392">
    <mergeCell ref="U53:V53"/>
    <mergeCell ref="W53:X53"/>
    <mergeCell ref="Y53:Z53"/>
    <mergeCell ref="AA53:AB53"/>
    <mergeCell ref="AC53:AD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2:V52"/>
    <mergeCell ref="W52:X52"/>
    <mergeCell ref="Y52:Z52"/>
    <mergeCell ref="AA52:AB52"/>
    <mergeCell ref="AC52:AD52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C51:AD51"/>
    <mergeCell ref="AA51:AB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AC26:AD26"/>
    <mergeCell ref="W32:X32"/>
    <mergeCell ref="AA3:AB3"/>
    <mergeCell ref="AC3:AD3"/>
    <mergeCell ref="AE3:AF3"/>
    <mergeCell ref="AG3:AH3"/>
    <mergeCell ref="C26:D26"/>
    <mergeCell ref="E26:F26"/>
    <mergeCell ref="G26:H26"/>
    <mergeCell ref="I26:J26"/>
    <mergeCell ref="K26:L26"/>
    <mergeCell ref="M26:N26"/>
    <mergeCell ref="M3:N3"/>
    <mergeCell ref="O3:P3"/>
    <mergeCell ref="Q3:R3"/>
    <mergeCell ref="S3:T3"/>
    <mergeCell ref="U3:V3"/>
    <mergeCell ref="W3:X3"/>
    <mergeCell ref="C3:D3"/>
    <mergeCell ref="E3:F3"/>
    <mergeCell ref="Y3:Z3"/>
    <mergeCell ref="G3:H3"/>
    <mergeCell ref="I3:J3"/>
    <mergeCell ref="K3:L3"/>
    <mergeCell ref="AA26:AB26"/>
    <mergeCell ref="M32:N32"/>
    <mergeCell ref="O32:P32"/>
    <mergeCell ref="Q32:R32"/>
    <mergeCell ref="S32:T32"/>
    <mergeCell ref="AE26:AF26"/>
    <mergeCell ref="AG26:AH26"/>
    <mergeCell ref="C27:AI27"/>
    <mergeCell ref="C32:D32"/>
    <mergeCell ref="E32:F32"/>
    <mergeCell ref="G32:H32"/>
    <mergeCell ref="I32:J32"/>
    <mergeCell ref="K32:L32"/>
    <mergeCell ref="O26:P26"/>
    <mergeCell ref="Q26:R26"/>
    <mergeCell ref="S26:T26"/>
    <mergeCell ref="U26:V26"/>
    <mergeCell ref="W26:X26"/>
    <mergeCell ref="Y26:Z26"/>
    <mergeCell ref="Y32:Z32"/>
    <mergeCell ref="AA32:AB32"/>
    <mergeCell ref="AC32:AD32"/>
    <mergeCell ref="AE32:AF32"/>
    <mergeCell ref="AG32:AH32"/>
    <mergeCell ref="U32:V32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C33:D33"/>
    <mergeCell ref="E33:F33"/>
    <mergeCell ref="G33:H33"/>
    <mergeCell ref="I33:J33"/>
    <mergeCell ref="K33:L33"/>
    <mergeCell ref="M34:N34"/>
    <mergeCell ref="O34:P34"/>
    <mergeCell ref="Q34:R34"/>
    <mergeCell ref="S34:T34"/>
    <mergeCell ref="Y33:Z33"/>
    <mergeCell ref="AA33:AB33"/>
    <mergeCell ref="AC33:AD33"/>
    <mergeCell ref="AE33:AF33"/>
    <mergeCell ref="AG33:AH33"/>
    <mergeCell ref="U33:V33"/>
    <mergeCell ref="W33:X33"/>
    <mergeCell ref="Y34:Z34"/>
    <mergeCell ref="AA34:AB34"/>
    <mergeCell ref="AC34:AD34"/>
    <mergeCell ref="AE34:AF34"/>
    <mergeCell ref="AG34:AH34"/>
    <mergeCell ref="U34:V34"/>
    <mergeCell ref="W34:X34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C35:D35"/>
    <mergeCell ref="E35:F35"/>
    <mergeCell ref="G35:H35"/>
    <mergeCell ref="I35:J35"/>
    <mergeCell ref="K35:L35"/>
    <mergeCell ref="M36:N36"/>
    <mergeCell ref="O36:P36"/>
    <mergeCell ref="Q36:R36"/>
    <mergeCell ref="S36:T36"/>
    <mergeCell ref="Y35:Z35"/>
    <mergeCell ref="AA35:AB35"/>
    <mergeCell ref="AC35:AD35"/>
    <mergeCell ref="AE35:AF35"/>
    <mergeCell ref="AG35:AH35"/>
    <mergeCell ref="U35:V35"/>
    <mergeCell ref="W35:X35"/>
    <mergeCell ref="Y36:Z36"/>
    <mergeCell ref="AA36:AB36"/>
    <mergeCell ref="AC36:AD36"/>
    <mergeCell ref="AE36:AF36"/>
    <mergeCell ref="AG36:AH36"/>
    <mergeCell ref="U36:V36"/>
    <mergeCell ref="W36:X36"/>
    <mergeCell ref="C38:D38"/>
    <mergeCell ref="E38:F38"/>
    <mergeCell ref="G38:H38"/>
    <mergeCell ref="I38:J38"/>
    <mergeCell ref="K38:L38"/>
    <mergeCell ref="M37:N37"/>
    <mergeCell ref="O37:P37"/>
    <mergeCell ref="Q37:R37"/>
    <mergeCell ref="S37:T37"/>
    <mergeCell ref="C37:D37"/>
    <mergeCell ref="E37:F37"/>
    <mergeCell ref="G37:H37"/>
    <mergeCell ref="I37:J37"/>
    <mergeCell ref="K37:L37"/>
    <mergeCell ref="M38:N38"/>
    <mergeCell ref="O38:P38"/>
    <mergeCell ref="Q38:R38"/>
    <mergeCell ref="S38:T38"/>
    <mergeCell ref="Y37:Z37"/>
    <mergeCell ref="AA37:AB37"/>
    <mergeCell ref="AC37:AD37"/>
    <mergeCell ref="AE37:AF37"/>
    <mergeCell ref="AG37:AH37"/>
    <mergeCell ref="U37:V37"/>
    <mergeCell ref="W37:X37"/>
    <mergeCell ref="Y38:Z38"/>
    <mergeCell ref="AA38:AB38"/>
    <mergeCell ref="AC38:AD38"/>
    <mergeCell ref="AE38:AF38"/>
    <mergeCell ref="AG38:AH38"/>
    <mergeCell ref="U38:V38"/>
    <mergeCell ref="W38:X38"/>
    <mergeCell ref="C40:D40"/>
    <mergeCell ref="E40:F40"/>
    <mergeCell ref="G40:H40"/>
    <mergeCell ref="I40:J40"/>
    <mergeCell ref="K40:L40"/>
    <mergeCell ref="M39:N39"/>
    <mergeCell ref="O39:P39"/>
    <mergeCell ref="Q39:R39"/>
    <mergeCell ref="S39:T39"/>
    <mergeCell ref="C39:D39"/>
    <mergeCell ref="E39:F39"/>
    <mergeCell ref="G39:H39"/>
    <mergeCell ref="I39:J39"/>
    <mergeCell ref="K39:L39"/>
    <mergeCell ref="M40:N40"/>
    <mergeCell ref="O40:P40"/>
    <mergeCell ref="Q40:R40"/>
    <mergeCell ref="S40:T40"/>
    <mergeCell ref="Y39:Z39"/>
    <mergeCell ref="AA39:AB39"/>
    <mergeCell ref="AC39:AD39"/>
    <mergeCell ref="AE39:AF39"/>
    <mergeCell ref="AG39:AH39"/>
    <mergeCell ref="U39:V39"/>
    <mergeCell ref="W39:X39"/>
    <mergeCell ref="Y40:Z40"/>
    <mergeCell ref="AA40:AB40"/>
    <mergeCell ref="AC40:AD40"/>
    <mergeCell ref="AE40:AF40"/>
    <mergeCell ref="AG40:AH40"/>
    <mergeCell ref="U40:V40"/>
    <mergeCell ref="W40:X40"/>
    <mergeCell ref="C42:D42"/>
    <mergeCell ref="E42:F42"/>
    <mergeCell ref="G42:H42"/>
    <mergeCell ref="I42:J42"/>
    <mergeCell ref="K42:L42"/>
    <mergeCell ref="M41:N41"/>
    <mergeCell ref="O41:P41"/>
    <mergeCell ref="Q41:R41"/>
    <mergeCell ref="S41:T41"/>
    <mergeCell ref="C41:D41"/>
    <mergeCell ref="E41:F41"/>
    <mergeCell ref="G41:H41"/>
    <mergeCell ref="I41:J41"/>
    <mergeCell ref="K41:L41"/>
    <mergeCell ref="M42:N42"/>
    <mergeCell ref="O42:P42"/>
    <mergeCell ref="Q42:R42"/>
    <mergeCell ref="S42:T42"/>
    <mergeCell ref="Y41:Z41"/>
    <mergeCell ref="AA41:AB41"/>
    <mergeCell ref="AC41:AD41"/>
    <mergeCell ref="AE41:AF41"/>
    <mergeCell ref="AG41:AH41"/>
    <mergeCell ref="U41:V41"/>
    <mergeCell ref="W41:X41"/>
    <mergeCell ref="Y42:Z42"/>
    <mergeCell ref="AA42:AB42"/>
    <mergeCell ref="AC42:AD42"/>
    <mergeCell ref="AE42:AF42"/>
    <mergeCell ref="AG42:AH42"/>
    <mergeCell ref="U42:V42"/>
    <mergeCell ref="W42:X42"/>
    <mergeCell ref="C44:D44"/>
    <mergeCell ref="E44:F44"/>
    <mergeCell ref="G44:H44"/>
    <mergeCell ref="I44:J44"/>
    <mergeCell ref="K44:L44"/>
    <mergeCell ref="M43:N43"/>
    <mergeCell ref="O43:P43"/>
    <mergeCell ref="Q43:R43"/>
    <mergeCell ref="S43:T43"/>
    <mergeCell ref="C43:D43"/>
    <mergeCell ref="E43:F43"/>
    <mergeCell ref="G43:H43"/>
    <mergeCell ref="I43:J43"/>
    <mergeCell ref="K43:L43"/>
    <mergeCell ref="M44:N44"/>
    <mergeCell ref="O44:P44"/>
    <mergeCell ref="Q44:R44"/>
    <mergeCell ref="S44:T44"/>
    <mergeCell ref="Y43:Z43"/>
    <mergeCell ref="AA43:AB43"/>
    <mergeCell ref="AC43:AD43"/>
    <mergeCell ref="AE43:AF43"/>
    <mergeCell ref="AG43:AH43"/>
    <mergeCell ref="U43:V43"/>
    <mergeCell ref="W43:X43"/>
    <mergeCell ref="Y44:Z44"/>
    <mergeCell ref="AA44:AB44"/>
    <mergeCell ref="AC44:AD44"/>
    <mergeCell ref="AE44:AF44"/>
    <mergeCell ref="AG44:AH44"/>
    <mergeCell ref="U44:V44"/>
    <mergeCell ref="W44:X44"/>
    <mergeCell ref="C46:D46"/>
    <mergeCell ref="E46:F46"/>
    <mergeCell ref="G46:H46"/>
    <mergeCell ref="I46:J46"/>
    <mergeCell ref="K46:L46"/>
    <mergeCell ref="M45:N45"/>
    <mergeCell ref="O45:P45"/>
    <mergeCell ref="Q45:R45"/>
    <mergeCell ref="S45:T45"/>
    <mergeCell ref="C45:D45"/>
    <mergeCell ref="E45:F45"/>
    <mergeCell ref="G45:H45"/>
    <mergeCell ref="I45:J45"/>
    <mergeCell ref="K45:L45"/>
    <mergeCell ref="M46:N46"/>
    <mergeCell ref="O46:P46"/>
    <mergeCell ref="Q46:R46"/>
    <mergeCell ref="S46:T46"/>
    <mergeCell ref="Y45:Z45"/>
    <mergeCell ref="AA45:AB45"/>
    <mergeCell ref="AC45:AD45"/>
    <mergeCell ref="AE45:AF45"/>
    <mergeCell ref="AG45:AH45"/>
    <mergeCell ref="U45:V45"/>
    <mergeCell ref="W45:X45"/>
    <mergeCell ref="Y46:Z46"/>
    <mergeCell ref="AA46:AB46"/>
    <mergeCell ref="AC46:AD46"/>
    <mergeCell ref="AE46:AF46"/>
    <mergeCell ref="AG46:AH46"/>
    <mergeCell ref="U46:V46"/>
    <mergeCell ref="W46:X46"/>
    <mergeCell ref="C48:D48"/>
    <mergeCell ref="E48:F48"/>
    <mergeCell ref="G48:H48"/>
    <mergeCell ref="I48:J48"/>
    <mergeCell ref="K48:L48"/>
    <mergeCell ref="M47:N47"/>
    <mergeCell ref="O47:P47"/>
    <mergeCell ref="Q47:R47"/>
    <mergeCell ref="S47:T47"/>
    <mergeCell ref="C47:D47"/>
    <mergeCell ref="E47:F47"/>
    <mergeCell ref="G47:H47"/>
    <mergeCell ref="I47:J47"/>
    <mergeCell ref="K47:L47"/>
    <mergeCell ref="M48:N48"/>
    <mergeCell ref="O48:P48"/>
    <mergeCell ref="Q48:R48"/>
    <mergeCell ref="S48:T48"/>
    <mergeCell ref="Y47:Z47"/>
    <mergeCell ref="AA47:AB47"/>
    <mergeCell ref="AC47:AD47"/>
    <mergeCell ref="AE47:AF47"/>
    <mergeCell ref="AG47:AH47"/>
    <mergeCell ref="U47:V47"/>
    <mergeCell ref="W47:X47"/>
    <mergeCell ref="Y48:Z48"/>
    <mergeCell ref="AA48:AB48"/>
    <mergeCell ref="AC48:AD48"/>
    <mergeCell ref="AE48:AF48"/>
    <mergeCell ref="AG48:AH48"/>
    <mergeCell ref="U48:V48"/>
    <mergeCell ref="W48:X48"/>
    <mergeCell ref="C54:D54"/>
    <mergeCell ref="E54:F54"/>
    <mergeCell ref="G54:H54"/>
    <mergeCell ref="I54:J54"/>
    <mergeCell ref="K54:L54"/>
    <mergeCell ref="M54:N54"/>
    <mergeCell ref="O54:P54"/>
    <mergeCell ref="M49:N49"/>
    <mergeCell ref="O49:P49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M50:N50"/>
    <mergeCell ref="O50:P50"/>
    <mergeCell ref="C51:D51"/>
    <mergeCell ref="E51:F51"/>
    <mergeCell ref="G51:H51"/>
    <mergeCell ref="B2:AD2"/>
    <mergeCell ref="AE54:AF54"/>
    <mergeCell ref="AG54:AH54"/>
    <mergeCell ref="Q54:R54"/>
    <mergeCell ref="S54:T54"/>
    <mergeCell ref="U54:V54"/>
    <mergeCell ref="W54:X54"/>
    <mergeCell ref="Y54:Z54"/>
    <mergeCell ref="AA54:AB54"/>
    <mergeCell ref="Y49:Z49"/>
    <mergeCell ref="AA49:AB49"/>
    <mergeCell ref="AC49:AD49"/>
    <mergeCell ref="Q49:R49"/>
    <mergeCell ref="S49:T49"/>
    <mergeCell ref="U49:V49"/>
    <mergeCell ref="W49:X49"/>
    <mergeCell ref="AC54:AD54"/>
    <mergeCell ref="Q50:R50"/>
    <mergeCell ref="S50:T50"/>
    <mergeCell ref="U50:V50"/>
    <mergeCell ref="W50:X50"/>
    <mergeCell ref="Y50:Z50"/>
    <mergeCell ref="AA50:AB50"/>
    <mergeCell ref="AC50:AD50"/>
  </mergeCells>
  <conditionalFormatting sqref="AI4:AI25">
    <cfRule type="cellIs" dxfId="640" priority="68" operator="equal">
      <formula>133</formula>
    </cfRule>
  </conditionalFormatting>
  <conditionalFormatting sqref="C4:AI20 C26:AI26">
    <cfRule type="cellIs" dxfId="639" priority="69" operator="equal">
      <formula>"OAK"</formula>
    </cfRule>
    <cfRule type="cellIs" dxfId="638" priority="70" operator="equal">
      <formula>"LAR"</formula>
    </cfRule>
    <cfRule type="cellIs" dxfId="637" priority="71" operator="equal">
      <formula>"DET"</formula>
    </cfRule>
    <cfRule type="cellIs" dxfId="636" priority="72" operator="equal">
      <formula>"NYJ"</formula>
    </cfRule>
    <cfRule type="cellIs" dxfId="635" priority="73" operator="equal">
      <formula>"GB"</formula>
    </cfRule>
    <cfRule type="cellIs" dxfId="634" priority="74" operator="equal">
      <formula>"CHI"</formula>
    </cfRule>
    <cfRule type="cellIs" dxfId="633" priority="75" operator="equal">
      <formula>"ARI"</formula>
    </cfRule>
    <cfRule type="cellIs" dxfId="632" priority="76" operator="equal">
      <formula>"WAS"</formula>
    </cfRule>
    <cfRule type="cellIs" dxfId="631" priority="77" operator="equal">
      <formula>"CAR"</formula>
    </cfRule>
    <cfRule type="cellIs" dxfId="630" priority="78" operator="equal">
      <formula>"DAL"</formula>
    </cfRule>
    <cfRule type="cellIs" dxfId="629" priority="79" operator="equal">
      <formula>"DEN"</formula>
    </cfRule>
    <cfRule type="cellIs" dxfId="628" priority="80" operator="equal">
      <formula>"SEA"</formula>
    </cfRule>
    <cfRule type="cellIs" dxfId="627" priority="81" operator="equal">
      <formula>"LAC"</formula>
    </cfRule>
    <cfRule type="cellIs" dxfId="626" priority="82" operator="equal">
      <formula>"KC"</formula>
    </cfRule>
    <cfRule type="cellIs" dxfId="625" priority="83" operator="equal">
      <formula>"CLE"</formula>
    </cfRule>
    <cfRule type="cellIs" dxfId="624" priority="84" operator="equal">
      <formula>"PIT"</formula>
    </cfRule>
    <cfRule type="cellIs" dxfId="623" priority="85" operator="equal">
      <formula>"IND"</formula>
    </cfRule>
    <cfRule type="cellIs" dxfId="622" priority="86" operator="equal">
      <formula>"CIN"</formula>
    </cfRule>
    <cfRule type="cellIs" dxfId="621" priority="87" operator="equal">
      <formula>"MIA"</formula>
    </cfRule>
    <cfRule type="cellIs" dxfId="620" priority="88" operator="equal">
      <formula>"TEN"</formula>
    </cfRule>
    <cfRule type="cellIs" dxfId="619" priority="89" operator="equal">
      <formula>"MIN"</formula>
    </cfRule>
    <cfRule type="cellIs" dxfId="618" priority="90" operator="equal">
      <formula>"SF"</formula>
    </cfRule>
    <cfRule type="cellIs" dxfId="617" priority="91" operator="equal">
      <formula>"NE"</formula>
    </cfRule>
    <cfRule type="cellIs" dxfId="616" priority="92" operator="equal">
      <formula>"HOU"</formula>
    </cfRule>
    <cfRule type="cellIs" dxfId="615" priority="93" operator="equal">
      <formula>"NO"</formula>
    </cfRule>
    <cfRule type="cellIs" dxfId="614" priority="94" operator="equal">
      <formula>"TB"</formula>
    </cfRule>
    <cfRule type="cellIs" dxfId="613" priority="95" operator="equal">
      <formula>"NYG"</formula>
    </cfRule>
    <cfRule type="cellIs" dxfId="612" priority="96" operator="equal">
      <formula>"JAX"</formula>
    </cfRule>
    <cfRule type="cellIs" dxfId="611" priority="97" operator="equal">
      <formula>"BAL"</formula>
    </cfRule>
    <cfRule type="cellIs" dxfId="610" priority="98" operator="equal">
      <formula>"BUF"</formula>
    </cfRule>
    <cfRule type="cellIs" dxfId="609" priority="99" operator="equal">
      <formula>"PHI"</formula>
    </cfRule>
    <cfRule type="cellIs" dxfId="608" priority="100" operator="equal">
      <formula>"ATL"</formula>
    </cfRule>
  </conditionalFormatting>
  <conditionalFormatting sqref="C21:AI25">
    <cfRule type="cellIs" dxfId="607" priority="35" operator="equal">
      <formula>"OAK"</formula>
    </cfRule>
    <cfRule type="cellIs" dxfId="606" priority="36" operator="equal">
      <formula>"LAR"</formula>
    </cfRule>
    <cfRule type="cellIs" dxfId="605" priority="37" operator="equal">
      <formula>"DET"</formula>
    </cfRule>
    <cfRule type="cellIs" dxfId="604" priority="38" operator="equal">
      <formula>"NYJ"</formula>
    </cfRule>
    <cfRule type="cellIs" dxfId="603" priority="39" operator="equal">
      <formula>"GB"</formula>
    </cfRule>
    <cfRule type="cellIs" dxfId="602" priority="40" operator="equal">
      <formula>"CHI"</formula>
    </cfRule>
    <cfRule type="cellIs" dxfId="601" priority="41" operator="equal">
      <formula>"ARI"</formula>
    </cfRule>
    <cfRule type="cellIs" dxfId="600" priority="42" operator="equal">
      <formula>"WAS"</formula>
    </cfRule>
    <cfRule type="cellIs" dxfId="599" priority="43" operator="equal">
      <formula>"CAR"</formula>
    </cfRule>
    <cfRule type="cellIs" dxfId="598" priority="44" operator="equal">
      <formula>"DAL"</formula>
    </cfRule>
    <cfRule type="cellIs" dxfId="597" priority="45" operator="equal">
      <formula>"DEN"</formula>
    </cfRule>
    <cfRule type="cellIs" dxfId="596" priority="46" operator="equal">
      <formula>"SEA"</formula>
    </cfRule>
    <cfRule type="cellIs" dxfId="595" priority="47" operator="equal">
      <formula>"LAC"</formula>
    </cfRule>
    <cfRule type="cellIs" dxfId="594" priority="48" operator="equal">
      <formula>"KC"</formula>
    </cfRule>
    <cfRule type="cellIs" dxfId="593" priority="49" operator="equal">
      <formula>"CLE"</formula>
    </cfRule>
    <cfRule type="cellIs" dxfId="592" priority="50" operator="equal">
      <formula>"PIT"</formula>
    </cfRule>
    <cfRule type="cellIs" dxfId="591" priority="51" operator="equal">
      <formula>"IND"</formula>
    </cfRule>
    <cfRule type="cellIs" dxfId="590" priority="52" operator="equal">
      <formula>"CIN"</formula>
    </cfRule>
    <cfRule type="cellIs" dxfId="589" priority="53" operator="equal">
      <formula>"MIA"</formula>
    </cfRule>
    <cfRule type="cellIs" dxfId="588" priority="54" operator="equal">
      <formula>"TEN"</formula>
    </cfRule>
    <cfRule type="cellIs" dxfId="587" priority="55" operator="equal">
      <formula>"MIN"</formula>
    </cfRule>
    <cfRule type="cellIs" dxfId="586" priority="56" operator="equal">
      <formula>"SF"</formula>
    </cfRule>
    <cfRule type="cellIs" dxfId="585" priority="57" operator="equal">
      <formula>"NE"</formula>
    </cfRule>
    <cfRule type="cellIs" dxfId="584" priority="58" operator="equal">
      <formula>"HOU"</formula>
    </cfRule>
    <cfRule type="cellIs" dxfId="583" priority="59" operator="equal">
      <formula>"NO"</formula>
    </cfRule>
    <cfRule type="cellIs" dxfId="582" priority="60" operator="equal">
      <formula>"TB"</formula>
    </cfRule>
    <cfRule type="cellIs" dxfId="581" priority="61" operator="equal">
      <formula>"NYG"</formula>
    </cfRule>
    <cfRule type="cellIs" dxfId="580" priority="62" operator="equal">
      <formula>"JAX"</formula>
    </cfRule>
    <cfRule type="cellIs" dxfId="579" priority="63" operator="equal">
      <formula>"BAL"</formula>
    </cfRule>
    <cfRule type="cellIs" dxfId="578" priority="64" operator="equal">
      <formula>"BUF"</formula>
    </cfRule>
    <cfRule type="cellIs" dxfId="577" priority="65" operator="equal">
      <formula>"PHI"</formula>
    </cfRule>
    <cfRule type="cellIs" dxfId="576" priority="66" operator="equal">
      <formula>"ATL"</formula>
    </cfRule>
  </conditionalFormatting>
  <conditionalFormatting sqref="B9">
    <cfRule type="cellIs" dxfId="575" priority="2" operator="equal">
      <formula>"OAK"</formula>
    </cfRule>
    <cfRule type="cellIs" dxfId="574" priority="3" operator="equal">
      <formula>"LAR"</formula>
    </cfRule>
    <cfRule type="cellIs" dxfId="573" priority="4" operator="equal">
      <formula>"DET"</formula>
    </cfRule>
    <cfRule type="cellIs" dxfId="572" priority="5" operator="equal">
      <formula>"NYJ"</formula>
    </cfRule>
    <cfRule type="cellIs" dxfId="571" priority="6" operator="equal">
      <formula>"GB"</formula>
    </cfRule>
    <cfRule type="cellIs" dxfId="570" priority="7" operator="equal">
      <formula>"CHI"</formula>
    </cfRule>
    <cfRule type="cellIs" dxfId="569" priority="8" operator="equal">
      <formula>"ARI"</formula>
    </cfRule>
    <cfRule type="cellIs" dxfId="568" priority="9" operator="equal">
      <formula>"WAS"</formula>
    </cfRule>
    <cfRule type="cellIs" dxfId="567" priority="10" operator="equal">
      <formula>"CAR"</formula>
    </cfRule>
    <cfRule type="cellIs" dxfId="566" priority="11" operator="equal">
      <formula>"DAL"</formula>
    </cfRule>
    <cfRule type="cellIs" dxfId="565" priority="12" operator="equal">
      <formula>"DEN"</formula>
    </cfRule>
    <cfRule type="cellIs" dxfId="564" priority="13" operator="equal">
      <formula>"SEA"</formula>
    </cfRule>
    <cfRule type="cellIs" dxfId="563" priority="14" operator="equal">
      <formula>"LAC"</formula>
    </cfRule>
    <cfRule type="cellIs" dxfId="562" priority="15" operator="equal">
      <formula>"KC"</formula>
    </cfRule>
    <cfRule type="cellIs" dxfId="561" priority="16" operator="equal">
      <formula>"CLE"</formula>
    </cfRule>
    <cfRule type="cellIs" dxfId="560" priority="17" operator="equal">
      <formula>"PIT"</formula>
    </cfRule>
    <cfRule type="cellIs" dxfId="559" priority="18" operator="equal">
      <formula>"IND"</formula>
    </cfRule>
    <cfRule type="cellIs" dxfId="558" priority="19" operator="equal">
      <formula>"CIN"</formula>
    </cfRule>
    <cfRule type="cellIs" dxfId="557" priority="20" operator="equal">
      <formula>"MIA"</formula>
    </cfRule>
    <cfRule type="cellIs" dxfId="556" priority="21" operator="equal">
      <formula>"TEN"</formula>
    </cfRule>
    <cfRule type="cellIs" dxfId="555" priority="22" operator="equal">
      <formula>"MIN"</formula>
    </cfRule>
    <cfRule type="cellIs" dxfId="554" priority="23" operator="equal">
      <formula>"SF"</formula>
    </cfRule>
    <cfRule type="cellIs" dxfId="553" priority="24" operator="equal">
      <formula>"NE"</formula>
    </cfRule>
    <cfRule type="cellIs" dxfId="552" priority="25" operator="equal">
      <formula>"HOU"</formula>
    </cfRule>
    <cfRule type="cellIs" dxfId="551" priority="26" operator="equal">
      <formula>"NO"</formula>
    </cfRule>
    <cfRule type="cellIs" dxfId="550" priority="27" operator="equal">
      <formula>"TB"</formula>
    </cfRule>
    <cfRule type="cellIs" dxfId="549" priority="28" operator="equal">
      <formula>"NYG"</formula>
    </cfRule>
    <cfRule type="cellIs" dxfId="548" priority="29" operator="equal">
      <formula>"JAX"</formula>
    </cfRule>
    <cfRule type="cellIs" dxfId="547" priority="30" operator="equal">
      <formula>"BAL"</formula>
    </cfRule>
    <cfRule type="cellIs" dxfId="546" priority="31" operator="equal">
      <formula>"BUF"</formula>
    </cfRule>
    <cfRule type="cellIs" dxfId="545" priority="32" operator="equal">
      <formula>"PHI"</formula>
    </cfRule>
    <cfRule type="cellIs" dxfId="544" priority="33" operator="equal">
      <formula>"ATL"</formula>
    </cfRule>
  </conditionalFormatting>
  <conditionalFormatting sqref="AJ4:AJ25">
    <cfRule type="top10" dxfId="543" priority="1" rank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814B-7A5F-42BC-94D7-9B5C035858F1}">
  <dimension ref="A1:AK57"/>
  <sheetViews>
    <sheetView showGridLines="0" showZeros="0" zoomScale="93" zoomScaleNormal="93" workbookViewId="0"/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hidden="1" customWidth="1"/>
    <col min="32" max="32" width="3.09765625" hidden="1" customWidth="1"/>
    <col min="33" max="33" width="6.5" hidden="1" customWidth="1"/>
    <col min="34" max="34" width="2.796875" hidden="1" customWidth="1"/>
    <col min="35" max="35" width="8.69921875" hidden="1" customWidth="1"/>
    <col min="36" max="36" width="8.59765625" customWidth="1"/>
  </cols>
  <sheetData>
    <row r="1" spans="1:36" ht="8.4499999999999993" customHeight="1" x14ac:dyDescent="0.3">
      <c r="B1" t="s">
        <v>17</v>
      </c>
    </row>
    <row r="2" spans="1:36" ht="14.95" thickBot="1" x14ac:dyDescent="0.35">
      <c r="B2" s="189" t="s">
        <v>63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88" t="s">
        <v>0</v>
      </c>
      <c r="C3" s="224" t="s">
        <v>102</v>
      </c>
      <c r="D3" s="194"/>
      <c r="E3" s="224" t="s">
        <v>279</v>
      </c>
      <c r="F3" s="194"/>
      <c r="G3" s="224" t="s">
        <v>280</v>
      </c>
      <c r="H3" s="194"/>
      <c r="I3" s="224" t="s">
        <v>281</v>
      </c>
      <c r="J3" s="194"/>
      <c r="K3" s="224" t="s">
        <v>282</v>
      </c>
      <c r="L3" s="194"/>
      <c r="M3" s="224" t="s">
        <v>283</v>
      </c>
      <c r="N3" s="194"/>
      <c r="O3" s="224" t="s">
        <v>126</v>
      </c>
      <c r="P3" s="194"/>
      <c r="Q3" s="209" t="s">
        <v>288</v>
      </c>
      <c r="R3" s="208"/>
      <c r="S3" s="224" t="s">
        <v>284</v>
      </c>
      <c r="T3" s="194"/>
      <c r="U3" s="209" t="s">
        <v>285</v>
      </c>
      <c r="V3" s="208"/>
      <c r="W3" s="224" t="s">
        <v>96</v>
      </c>
      <c r="X3" s="194"/>
      <c r="Y3" s="209" t="s">
        <v>286</v>
      </c>
      <c r="Z3" s="208"/>
      <c r="AA3" s="224" t="s">
        <v>287</v>
      </c>
      <c r="AB3" s="194"/>
      <c r="AC3" s="224" t="s">
        <v>289</v>
      </c>
      <c r="AD3" s="194"/>
      <c r="AE3" s="209" t="s">
        <v>89</v>
      </c>
      <c r="AF3" s="193"/>
      <c r="AG3" s="200"/>
      <c r="AH3" s="201"/>
      <c r="AI3" s="24" t="s">
        <v>39</v>
      </c>
      <c r="AJ3" s="76" t="s">
        <v>16</v>
      </c>
    </row>
    <row r="4" spans="1:36" x14ac:dyDescent="0.3">
      <c r="A4">
        <f t="shared" ref="A4:A25" si="0">RANK(AJ4,$AJ$4:$AJ$25,0)</f>
        <v>2</v>
      </c>
      <c r="B4" s="105" t="s">
        <v>1</v>
      </c>
      <c r="C4" s="4" t="s">
        <v>198</v>
      </c>
      <c r="D4" s="75">
        <v>13</v>
      </c>
      <c r="E4" s="4" t="s">
        <v>213</v>
      </c>
      <c r="F4" s="75">
        <v>12</v>
      </c>
      <c r="G4" s="4" t="s">
        <v>214</v>
      </c>
      <c r="H4" s="75">
        <v>7</v>
      </c>
      <c r="I4" s="4" t="s">
        <v>207</v>
      </c>
      <c r="J4" s="75">
        <v>9</v>
      </c>
      <c r="K4" s="4" t="s">
        <v>206</v>
      </c>
      <c r="L4" s="75">
        <v>14</v>
      </c>
      <c r="M4" s="4" t="s">
        <v>243</v>
      </c>
      <c r="N4" s="75">
        <v>10</v>
      </c>
      <c r="O4" s="4" t="s">
        <v>246</v>
      </c>
      <c r="P4" s="75">
        <v>16</v>
      </c>
      <c r="Q4" s="4" t="s">
        <v>262</v>
      </c>
      <c r="R4" s="75">
        <v>6</v>
      </c>
      <c r="S4" s="4" t="s">
        <v>251</v>
      </c>
      <c r="T4" s="75">
        <v>3</v>
      </c>
      <c r="U4" s="4" t="s">
        <v>216</v>
      </c>
      <c r="V4" s="75">
        <v>4</v>
      </c>
      <c r="W4" s="4" t="s">
        <v>263</v>
      </c>
      <c r="X4" s="75">
        <v>8</v>
      </c>
      <c r="Y4" s="4" t="s">
        <v>249</v>
      </c>
      <c r="Z4" s="75">
        <v>15</v>
      </c>
      <c r="AA4" s="4" t="s">
        <v>260</v>
      </c>
      <c r="AB4" s="75">
        <v>5</v>
      </c>
      <c r="AC4" s="4" t="s">
        <v>217</v>
      </c>
      <c r="AD4" s="75">
        <v>11</v>
      </c>
      <c r="AE4" s="4"/>
      <c r="AF4" s="75"/>
      <c r="AG4" s="4"/>
      <c r="AH4" s="75"/>
      <c r="AI4" s="62">
        <f t="shared" ref="AI4:AI25" si="1">SUM(D4:AH4)</f>
        <v>133</v>
      </c>
      <c r="AJ4" s="63">
        <f>SUM(C33,E33,G33,I33,K33,M33,O33,Q33,S33,U33,W33,Y33,AA33,AC33,AE33,AG33)</f>
        <v>114</v>
      </c>
    </row>
    <row r="5" spans="1:36" x14ac:dyDescent="0.3">
      <c r="A5">
        <f t="shared" si="0"/>
        <v>21</v>
      </c>
      <c r="B5" s="106" t="s">
        <v>11</v>
      </c>
      <c r="C5" s="124" t="s">
        <v>377</v>
      </c>
      <c r="D5" s="125">
        <v>8</v>
      </c>
      <c r="E5" s="124" t="s">
        <v>213</v>
      </c>
      <c r="F5" s="125">
        <v>12</v>
      </c>
      <c r="G5" s="124" t="s">
        <v>261</v>
      </c>
      <c r="H5" s="125">
        <v>3</v>
      </c>
      <c r="I5" s="124" t="s">
        <v>207</v>
      </c>
      <c r="J5" s="125">
        <v>11</v>
      </c>
      <c r="K5" s="124" t="s">
        <v>206</v>
      </c>
      <c r="L5" s="125">
        <v>10</v>
      </c>
      <c r="M5" s="124" t="s">
        <v>243</v>
      </c>
      <c r="N5" s="125">
        <v>7</v>
      </c>
      <c r="O5" s="124" t="s">
        <v>246</v>
      </c>
      <c r="P5" s="125">
        <v>16</v>
      </c>
      <c r="Q5" s="124" t="s">
        <v>356</v>
      </c>
      <c r="R5" s="125">
        <v>6</v>
      </c>
      <c r="S5" s="124" t="s">
        <v>211</v>
      </c>
      <c r="T5" s="125">
        <v>15</v>
      </c>
      <c r="U5" s="124" t="s">
        <v>216</v>
      </c>
      <c r="V5" s="125">
        <v>5</v>
      </c>
      <c r="W5" s="124" t="s">
        <v>390</v>
      </c>
      <c r="X5" s="125">
        <v>4</v>
      </c>
      <c r="Y5" s="124" t="s">
        <v>249</v>
      </c>
      <c r="Z5" s="125">
        <v>13</v>
      </c>
      <c r="AA5" s="124" t="s">
        <v>260</v>
      </c>
      <c r="AB5" s="125">
        <v>9</v>
      </c>
      <c r="AC5" s="124" t="s">
        <v>217</v>
      </c>
      <c r="AD5" s="125">
        <v>14</v>
      </c>
      <c r="AE5" s="7"/>
      <c r="AF5" s="8"/>
      <c r="AG5" s="7"/>
      <c r="AH5" s="8"/>
      <c r="AI5" s="18">
        <f t="shared" si="1"/>
        <v>133</v>
      </c>
      <c r="AJ5" s="9">
        <f t="shared" ref="AJ5:AJ25" si="2">SUM(C34,E34,G34,I34,K34,M34,O34,Q34,S34,U34,W34,Y34,AA34,AC34,AE34,AG34)</f>
        <v>84</v>
      </c>
    </row>
    <row r="6" spans="1:36" x14ac:dyDescent="0.3">
      <c r="A6">
        <f t="shared" si="0"/>
        <v>11</v>
      </c>
      <c r="B6" s="104" t="s">
        <v>2</v>
      </c>
      <c r="C6" s="119" t="s">
        <v>215</v>
      </c>
      <c r="D6" s="170">
        <v>6</v>
      </c>
      <c r="E6" s="119" t="s">
        <v>213</v>
      </c>
      <c r="F6" s="170">
        <v>13</v>
      </c>
      <c r="G6" s="119" t="s">
        <v>214</v>
      </c>
      <c r="H6" s="170">
        <v>14</v>
      </c>
      <c r="I6" s="119" t="s">
        <v>207</v>
      </c>
      <c r="J6" s="170">
        <v>15</v>
      </c>
      <c r="K6" s="119" t="s">
        <v>206</v>
      </c>
      <c r="L6" s="170">
        <v>16</v>
      </c>
      <c r="M6" s="119" t="s">
        <v>243</v>
      </c>
      <c r="N6" s="170">
        <v>10</v>
      </c>
      <c r="O6" s="119" t="s">
        <v>246</v>
      </c>
      <c r="P6" s="170">
        <v>12</v>
      </c>
      <c r="Q6" s="119" t="s">
        <v>250</v>
      </c>
      <c r="R6" s="170">
        <v>5</v>
      </c>
      <c r="S6" s="119" t="s">
        <v>211</v>
      </c>
      <c r="T6" s="170">
        <v>11</v>
      </c>
      <c r="U6" s="119" t="s">
        <v>209</v>
      </c>
      <c r="V6" s="170">
        <v>3</v>
      </c>
      <c r="W6" s="119" t="s">
        <v>263</v>
      </c>
      <c r="X6" s="170">
        <v>4</v>
      </c>
      <c r="Y6" s="119" t="s">
        <v>249</v>
      </c>
      <c r="Z6" s="170">
        <v>7</v>
      </c>
      <c r="AA6" s="119" t="s">
        <v>210</v>
      </c>
      <c r="AB6" s="170">
        <v>9</v>
      </c>
      <c r="AC6" s="119" t="s">
        <v>217</v>
      </c>
      <c r="AD6" s="170">
        <v>8</v>
      </c>
      <c r="AE6" s="4"/>
      <c r="AF6" s="84"/>
      <c r="AG6" s="4"/>
      <c r="AH6" s="77"/>
      <c r="AI6" s="64">
        <f t="shared" si="1"/>
        <v>133</v>
      </c>
      <c r="AJ6" s="6">
        <f t="shared" si="2"/>
        <v>101</v>
      </c>
    </row>
    <row r="7" spans="1:36" x14ac:dyDescent="0.3">
      <c r="A7">
        <f t="shared" si="0"/>
        <v>1</v>
      </c>
      <c r="B7" s="103" t="s">
        <v>5</v>
      </c>
      <c r="C7" s="124" t="s">
        <v>377</v>
      </c>
      <c r="D7" s="125">
        <v>5</v>
      </c>
      <c r="E7" s="124" t="s">
        <v>375</v>
      </c>
      <c r="F7" s="125">
        <v>8</v>
      </c>
      <c r="G7" s="124" t="s">
        <v>351</v>
      </c>
      <c r="H7" s="125">
        <v>11</v>
      </c>
      <c r="I7" s="124" t="s">
        <v>376</v>
      </c>
      <c r="J7" s="125">
        <v>13</v>
      </c>
      <c r="K7" s="124" t="s">
        <v>354</v>
      </c>
      <c r="L7" s="125">
        <v>16</v>
      </c>
      <c r="M7" s="124" t="s">
        <v>380</v>
      </c>
      <c r="N7" s="125">
        <v>3</v>
      </c>
      <c r="O7" s="124" t="s">
        <v>364</v>
      </c>
      <c r="P7" s="125">
        <v>15</v>
      </c>
      <c r="Q7" s="124" t="s">
        <v>359</v>
      </c>
      <c r="R7" s="125">
        <v>6</v>
      </c>
      <c r="S7" s="124" t="s">
        <v>362</v>
      </c>
      <c r="T7" s="125">
        <v>12</v>
      </c>
      <c r="U7" s="124" t="s">
        <v>355</v>
      </c>
      <c r="V7" s="125">
        <v>4</v>
      </c>
      <c r="W7" s="124" t="s">
        <v>366</v>
      </c>
      <c r="X7" s="125">
        <v>7</v>
      </c>
      <c r="Y7" s="124" t="s">
        <v>363</v>
      </c>
      <c r="Z7" s="125">
        <v>14</v>
      </c>
      <c r="AA7" s="124" t="s">
        <v>367</v>
      </c>
      <c r="AB7" s="125">
        <v>9</v>
      </c>
      <c r="AC7" s="124" t="s">
        <v>348</v>
      </c>
      <c r="AD7" s="125">
        <v>10</v>
      </c>
      <c r="AE7" s="7"/>
      <c r="AF7" s="8"/>
      <c r="AG7" s="7"/>
      <c r="AH7" s="8"/>
      <c r="AI7" s="18">
        <f t="shared" si="1"/>
        <v>133</v>
      </c>
      <c r="AJ7" s="9">
        <f t="shared" si="2"/>
        <v>118</v>
      </c>
    </row>
    <row r="8" spans="1:36" x14ac:dyDescent="0.3">
      <c r="A8">
        <f t="shared" si="0"/>
        <v>4</v>
      </c>
      <c r="B8" s="104" t="s">
        <v>13</v>
      </c>
      <c r="C8" s="119" t="s">
        <v>377</v>
      </c>
      <c r="D8" s="169">
        <v>8</v>
      </c>
      <c r="E8" s="119" t="s">
        <v>375</v>
      </c>
      <c r="F8" s="169">
        <v>11</v>
      </c>
      <c r="G8" s="119" t="s">
        <v>351</v>
      </c>
      <c r="H8" s="169">
        <v>13</v>
      </c>
      <c r="I8" s="119" t="s">
        <v>376</v>
      </c>
      <c r="J8" s="169">
        <v>14</v>
      </c>
      <c r="K8" s="119" t="s">
        <v>354</v>
      </c>
      <c r="L8" s="169">
        <v>16</v>
      </c>
      <c r="M8" s="119" t="s">
        <v>380</v>
      </c>
      <c r="N8" s="169">
        <v>10</v>
      </c>
      <c r="O8" s="119" t="s">
        <v>364</v>
      </c>
      <c r="P8" s="169">
        <v>15</v>
      </c>
      <c r="Q8" s="119" t="s">
        <v>359</v>
      </c>
      <c r="R8" s="169">
        <v>3</v>
      </c>
      <c r="S8" s="119" t="s">
        <v>362</v>
      </c>
      <c r="T8" s="169">
        <v>9</v>
      </c>
      <c r="U8" s="119" t="s">
        <v>365</v>
      </c>
      <c r="V8" s="169">
        <v>5</v>
      </c>
      <c r="W8" s="119" t="s">
        <v>366</v>
      </c>
      <c r="X8" s="169">
        <v>7</v>
      </c>
      <c r="Y8" s="119" t="s">
        <v>363</v>
      </c>
      <c r="Z8" s="169">
        <v>12</v>
      </c>
      <c r="AA8" s="119" t="s">
        <v>367</v>
      </c>
      <c r="AB8" s="169">
        <v>4</v>
      </c>
      <c r="AC8" s="119" t="s">
        <v>348</v>
      </c>
      <c r="AD8" s="169">
        <v>6</v>
      </c>
      <c r="AE8" s="4"/>
      <c r="AF8" s="83"/>
      <c r="AG8" s="4"/>
      <c r="AH8" s="77"/>
      <c r="AI8" s="64">
        <f t="shared" si="1"/>
        <v>133</v>
      </c>
      <c r="AJ8" s="6">
        <f t="shared" si="2"/>
        <v>109</v>
      </c>
    </row>
    <row r="9" spans="1:36" x14ac:dyDescent="0.3">
      <c r="A9">
        <f t="shared" si="0"/>
        <v>22</v>
      </c>
      <c r="B9" s="116" t="s">
        <v>9</v>
      </c>
      <c r="C9" s="124" t="s">
        <v>198</v>
      </c>
      <c r="D9" s="125">
        <v>4</v>
      </c>
      <c r="E9" s="124" t="s">
        <v>247</v>
      </c>
      <c r="F9" s="125">
        <v>3</v>
      </c>
      <c r="G9" s="124" t="s">
        <v>214</v>
      </c>
      <c r="H9" s="125">
        <v>14</v>
      </c>
      <c r="I9" s="124" t="s">
        <v>207</v>
      </c>
      <c r="J9" s="125">
        <v>12</v>
      </c>
      <c r="K9" s="124" t="s">
        <v>206</v>
      </c>
      <c r="L9" s="125">
        <v>13</v>
      </c>
      <c r="M9" s="124" t="s">
        <v>243</v>
      </c>
      <c r="N9" s="125">
        <v>5</v>
      </c>
      <c r="O9" s="124" t="s">
        <v>246</v>
      </c>
      <c r="P9" s="125">
        <v>16</v>
      </c>
      <c r="Q9" s="124" t="s">
        <v>250</v>
      </c>
      <c r="R9" s="125">
        <v>8</v>
      </c>
      <c r="S9" s="124" t="s">
        <v>211</v>
      </c>
      <c r="T9" s="125">
        <v>7</v>
      </c>
      <c r="U9" s="124" t="s">
        <v>209</v>
      </c>
      <c r="V9" s="125">
        <v>6</v>
      </c>
      <c r="W9" s="124" t="s">
        <v>248</v>
      </c>
      <c r="X9" s="125">
        <v>9</v>
      </c>
      <c r="Y9" s="124" t="s">
        <v>249</v>
      </c>
      <c r="Z9" s="125">
        <v>15</v>
      </c>
      <c r="AA9" s="124" t="s">
        <v>260</v>
      </c>
      <c r="AB9" s="125">
        <v>10</v>
      </c>
      <c r="AC9" s="124" t="s">
        <v>245</v>
      </c>
      <c r="AD9" s="125">
        <v>11</v>
      </c>
      <c r="AE9" s="7"/>
      <c r="AF9" s="8"/>
      <c r="AG9" s="7"/>
      <c r="AH9" s="8"/>
      <c r="AI9" s="18">
        <f t="shared" si="1"/>
        <v>133</v>
      </c>
      <c r="AJ9" s="9">
        <f t="shared" si="2"/>
        <v>80</v>
      </c>
    </row>
    <row r="10" spans="1:36" x14ac:dyDescent="0.3">
      <c r="A10">
        <f t="shared" si="0"/>
        <v>20</v>
      </c>
      <c r="B10" s="104" t="s">
        <v>10</v>
      </c>
      <c r="C10" s="119" t="s">
        <v>374</v>
      </c>
      <c r="D10" s="170">
        <v>8</v>
      </c>
      <c r="E10" s="119" t="s">
        <v>375</v>
      </c>
      <c r="F10" s="170">
        <v>10</v>
      </c>
      <c r="G10" s="119" t="s">
        <v>393</v>
      </c>
      <c r="H10" s="170">
        <v>3</v>
      </c>
      <c r="I10" s="119" t="s">
        <v>376</v>
      </c>
      <c r="J10" s="170">
        <v>11</v>
      </c>
      <c r="K10" s="119" t="s">
        <v>354</v>
      </c>
      <c r="L10" s="170">
        <v>9</v>
      </c>
      <c r="M10" s="119" t="s">
        <v>361</v>
      </c>
      <c r="N10" s="170">
        <v>7</v>
      </c>
      <c r="O10" s="119" t="s">
        <v>364</v>
      </c>
      <c r="P10" s="170">
        <v>14</v>
      </c>
      <c r="Q10" s="119" t="s">
        <v>359</v>
      </c>
      <c r="R10" s="170">
        <v>15</v>
      </c>
      <c r="S10" s="119" t="s">
        <v>362</v>
      </c>
      <c r="T10" s="170">
        <v>4</v>
      </c>
      <c r="U10" s="119" t="s">
        <v>365</v>
      </c>
      <c r="V10" s="170">
        <v>13</v>
      </c>
      <c r="W10" s="119" t="s">
        <v>366</v>
      </c>
      <c r="X10" s="170">
        <v>6</v>
      </c>
      <c r="Y10" s="119" t="s">
        <v>360</v>
      </c>
      <c r="Z10" s="170">
        <v>5</v>
      </c>
      <c r="AA10" s="119" t="s">
        <v>373</v>
      </c>
      <c r="AB10" s="170">
        <v>12</v>
      </c>
      <c r="AC10" s="119" t="s">
        <v>348</v>
      </c>
      <c r="AD10" s="170">
        <v>16</v>
      </c>
      <c r="AE10" s="4"/>
      <c r="AF10" s="84"/>
      <c r="AG10" s="4"/>
      <c r="AH10" s="77"/>
      <c r="AI10" s="64">
        <f t="shared" si="1"/>
        <v>133</v>
      </c>
      <c r="AJ10" s="6">
        <f t="shared" si="2"/>
        <v>88</v>
      </c>
    </row>
    <row r="11" spans="1:36" x14ac:dyDescent="0.3">
      <c r="A11">
        <f t="shared" si="0"/>
        <v>17</v>
      </c>
      <c r="B11" s="103" t="s">
        <v>14</v>
      </c>
      <c r="C11" s="124" t="s">
        <v>198</v>
      </c>
      <c r="D11" s="125">
        <v>3</v>
      </c>
      <c r="E11" s="124" t="s">
        <v>213</v>
      </c>
      <c r="F11" s="125">
        <v>11</v>
      </c>
      <c r="G11" s="124" t="s">
        <v>261</v>
      </c>
      <c r="H11" s="125">
        <v>4</v>
      </c>
      <c r="I11" s="124" t="s">
        <v>207</v>
      </c>
      <c r="J11" s="125">
        <v>16</v>
      </c>
      <c r="K11" s="124" t="s">
        <v>206</v>
      </c>
      <c r="L11" s="125">
        <v>14</v>
      </c>
      <c r="M11" s="124" t="s">
        <v>243</v>
      </c>
      <c r="N11" s="125">
        <v>7</v>
      </c>
      <c r="O11" s="124" t="s">
        <v>246</v>
      </c>
      <c r="P11" s="125">
        <v>15</v>
      </c>
      <c r="Q11" s="124" t="s">
        <v>262</v>
      </c>
      <c r="R11" s="125">
        <v>8</v>
      </c>
      <c r="S11" s="124" t="s">
        <v>211</v>
      </c>
      <c r="T11" s="125">
        <v>13</v>
      </c>
      <c r="U11" s="124" t="s">
        <v>216</v>
      </c>
      <c r="V11" s="125">
        <v>9</v>
      </c>
      <c r="W11" s="124" t="s">
        <v>263</v>
      </c>
      <c r="X11" s="125">
        <v>6</v>
      </c>
      <c r="Y11" s="124" t="s">
        <v>249</v>
      </c>
      <c r="Z11" s="125">
        <v>12</v>
      </c>
      <c r="AA11" s="124" t="s">
        <v>260</v>
      </c>
      <c r="AB11" s="125">
        <v>5</v>
      </c>
      <c r="AC11" s="124" t="s">
        <v>217</v>
      </c>
      <c r="AD11" s="125">
        <v>10</v>
      </c>
      <c r="AE11" s="7"/>
      <c r="AF11" s="8"/>
      <c r="AG11" s="7"/>
      <c r="AH11" s="8"/>
      <c r="AI11" s="18">
        <f t="shared" si="1"/>
        <v>133</v>
      </c>
      <c r="AJ11" s="9">
        <f t="shared" si="2"/>
        <v>95</v>
      </c>
    </row>
    <row r="12" spans="1:36" x14ac:dyDescent="0.3">
      <c r="A12">
        <f t="shared" si="0"/>
        <v>9</v>
      </c>
      <c r="B12" s="104" t="s">
        <v>12</v>
      </c>
      <c r="C12" s="119" t="s">
        <v>198</v>
      </c>
      <c r="D12" s="170">
        <v>10</v>
      </c>
      <c r="E12" s="119" t="s">
        <v>213</v>
      </c>
      <c r="F12" s="170">
        <v>11</v>
      </c>
      <c r="G12" s="119" t="s">
        <v>214</v>
      </c>
      <c r="H12" s="170">
        <v>12</v>
      </c>
      <c r="I12" s="119" t="s">
        <v>207</v>
      </c>
      <c r="J12" s="170">
        <v>16</v>
      </c>
      <c r="K12" s="119" t="s">
        <v>206</v>
      </c>
      <c r="L12" s="170">
        <v>13</v>
      </c>
      <c r="M12" s="119" t="s">
        <v>243</v>
      </c>
      <c r="N12" s="170">
        <v>9</v>
      </c>
      <c r="O12" s="119" t="s">
        <v>246</v>
      </c>
      <c r="P12" s="170">
        <v>15</v>
      </c>
      <c r="Q12" s="119" t="s">
        <v>262</v>
      </c>
      <c r="R12" s="170">
        <v>8</v>
      </c>
      <c r="S12" s="119" t="s">
        <v>211</v>
      </c>
      <c r="T12" s="170">
        <v>3</v>
      </c>
      <c r="U12" s="119" t="s">
        <v>216</v>
      </c>
      <c r="V12" s="170">
        <v>14</v>
      </c>
      <c r="W12" s="119" t="s">
        <v>263</v>
      </c>
      <c r="X12" s="170">
        <v>4</v>
      </c>
      <c r="Y12" s="119" t="s">
        <v>249</v>
      </c>
      <c r="Z12" s="170">
        <v>7</v>
      </c>
      <c r="AA12" s="119" t="s">
        <v>260</v>
      </c>
      <c r="AB12" s="170">
        <v>5</v>
      </c>
      <c r="AC12" s="119" t="s">
        <v>217</v>
      </c>
      <c r="AD12" s="170">
        <v>6</v>
      </c>
      <c r="AE12" s="4"/>
      <c r="AF12" s="83"/>
      <c r="AG12" s="4"/>
      <c r="AH12" s="77"/>
      <c r="AI12" s="64">
        <f t="shared" si="1"/>
        <v>133</v>
      </c>
      <c r="AJ12" s="6">
        <f t="shared" si="2"/>
        <v>102</v>
      </c>
    </row>
    <row r="13" spans="1:36" x14ac:dyDescent="0.3">
      <c r="A13">
        <f t="shared" si="0"/>
        <v>13</v>
      </c>
      <c r="B13" s="103" t="s">
        <v>8</v>
      </c>
      <c r="C13" s="124" t="s">
        <v>198</v>
      </c>
      <c r="D13" s="125">
        <v>7</v>
      </c>
      <c r="E13" s="124" t="s">
        <v>213</v>
      </c>
      <c r="F13" s="125">
        <v>13</v>
      </c>
      <c r="G13" s="124" t="s">
        <v>214</v>
      </c>
      <c r="H13" s="125">
        <v>9</v>
      </c>
      <c r="I13" s="124" t="s">
        <v>207</v>
      </c>
      <c r="J13" s="125">
        <v>12</v>
      </c>
      <c r="K13" s="124" t="s">
        <v>206</v>
      </c>
      <c r="L13" s="125">
        <v>14</v>
      </c>
      <c r="M13" s="124" t="s">
        <v>243</v>
      </c>
      <c r="N13" s="125">
        <v>8</v>
      </c>
      <c r="O13" s="124" t="s">
        <v>246</v>
      </c>
      <c r="P13" s="125">
        <v>16</v>
      </c>
      <c r="Q13" s="124" t="s">
        <v>262</v>
      </c>
      <c r="R13" s="125">
        <v>5</v>
      </c>
      <c r="S13" s="124" t="s">
        <v>211</v>
      </c>
      <c r="T13" s="125">
        <v>11</v>
      </c>
      <c r="U13" s="124" t="s">
        <v>216</v>
      </c>
      <c r="V13" s="125">
        <v>15</v>
      </c>
      <c r="W13" s="124" t="s">
        <v>263</v>
      </c>
      <c r="X13" s="125">
        <v>6</v>
      </c>
      <c r="Y13" s="124" t="s">
        <v>249</v>
      </c>
      <c r="Z13" s="125">
        <v>4</v>
      </c>
      <c r="AA13" s="124" t="s">
        <v>210</v>
      </c>
      <c r="AB13" s="125">
        <v>3</v>
      </c>
      <c r="AC13" s="124" t="s">
        <v>217</v>
      </c>
      <c r="AD13" s="125">
        <v>10</v>
      </c>
      <c r="AE13" s="7"/>
      <c r="AF13" s="8"/>
      <c r="AG13" s="7"/>
      <c r="AH13" s="8"/>
      <c r="AI13" s="18">
        <f t="shared" si="1"/>
        <v>133</v>
      </c>
      <c r="AJ13" s="9">
        <f t="shared" si="2"/>
        <v>99</v>
      </c>
    </row>
    <row r="14" spans="1:36" x14ac:dyDescent="0.3">
      <c r="A14">
        <f t="shared" si="0"/>
        <v>13</v>
      </c>
      <c r="B14" s="104" t="s">
        <v>6</v>
      </c>
      <c r="C14" s="119" t="s">
        <v>388</v>
      </c>
      <c r="D14" s="170">
        <v>14</v>
      </c>
      <c r="E14" s="119" t="s">
        <v>407</v>
      </c>
      <c r="F14" s="170">
        <v>11</v>
      </c>
      <c r="G14" s="119" t="s">
        <v>214</v>
      </c>
      <c r="H14" s="170">
        <v>10</v>
      </c>
      <c r="I14" s="119" t="s">
        <v>386</v>
      </c>
      <c r="J14" s="170">
        <v>9</v>
      </c>
      <c r="K14" s="119" t="s">
        <v>206</v>
      </c>
      <c r="L14" s="170">
        <v>15</v>
      </c>
      <c r="M14" s="119" t="s">
        <v>243</v>
      </c>
      <c r="N14" s="170">
        <v>12</v>
      </c>
      <c r="O14" s="119" t="s">
        <v>246</v>
      </c>
      <c r="P14" s="170">
        <v>16</v>
      </c>
      <c r="Q14" s="119" t="s">
        <v>250</v>
      </c>
      <c r="R14" s="170">
        <v>3</v>
      </c>
      <c r="S14" s="119" t="s">
        <v>211</v>
      </c>
      <c r="T14" s="170">
        <v>8</v>
      </c>
      <c r="U14" s="119" t="s">
        <v>216</v>
      </c>
      <c r="V14" s="170">
        <v>7</v>
      </c>
      <c r="W14" s="119" t="s">
        <v>385</v>
      </c>
      <c r="X14" s="170">
        <v>6</v>
      </c>
      <c r="Y14" s="119" t="s">
        <v>249</v>
      </c>
      <c r="Z14" s="170">
        <v>5</v>
      </c>
      <c r="AA14" s="119" t="s">
        <v>260</v>
      </c>
      <c r="AB14" s="170">
        <v>4</v>
      </c>
      <c r="AC14" s="119" t="s">
        <v>217</v>
      </c>
      <c r="AD14" s="170">
        <v>13</v>
      </c>
      <c r="AE14" s="4"/>
      <c r="AF14" s="82"/>
      <c r="AG14" s="4"/>
      <c r="AH14" s="77"/>
      <c r="AI14" s="64">
        <f t="shared" si="1"/>
        <v>133</v>
      </c>
      <c r="AJ14" s="6">
        <f t="shared" si="2"/>
        <v>99</v>
      </c>
    </row>
    <row r="15" spans="1:36" x14ac:dyDescent="0.3">
      <c r="A15">
        <f t="shared" si="0"/>
        <v>5</v>
      </c>
      <c r="B15" s="103" t="s">
        <v>4</v>
      </c>
      <c r="C15" s="124" t="s">
        <v>198</v>
      </c>
      <c r="D15" s="125">
        <v>5</v>
      </c>
      <c r="E15" s="124" t="s">
        <v>213</v>
      </c>
      <c r="F15" s="125">
        <v>10</v>
      </c>
      <c r="G15" s="124" t="s">
        <v>214</v>
      </c>
      <c r="H15" s="125">
        <v>8</v>
      </c>
      <c r="I15" s="124" t="s">
        <v>207</v>
      </c>
      <c r="J15" s="125">
        <v>14</v>
      </c>
      <c r="K15" s="124" t="s">
        <v>206</v>
      </c>
      <c r="L15" s="125">
        <v>16</v>
      </c>
      <c r="M15" s="124" t="s">
        <v>243</v>
      </c>
      <c r="N15" s="125">
        <v>13</v>
      </c>
      <c r="O15" s="124" t="s">
        <v>246</v>
      </c>
      <c r="P15" s="125">
        <v>15</v>
      </c>
      <c r="Q15" s="124" t="s">
        <v>262</v>
      </c>
      <c r="R15" s="125">
        <v>4</v>
      </c>
      <c r="S15" s="124" t="s">
        <v>211</v>
      </c>
      <c r="T15" s="125">
        <v>11</v>
      </c>
      <c r="U15" s="124" t="s">
        <v>209</v>
      </c>
      <c r="V15" s="125">
        <v>6</v>
      </c>
      <c r="W15" s="124" t="s">
        <v>263</v>
      </c>
      <c r="X15" s="125">
        <v>7</v>
      </c>
      <c r="Y15" s="124" t="s">
        <v>249</v>
      </c>
      <c r="Z15" s="125">
        <v>12</v>
      </c>
      <c r="AA15" s="124" t="s">
        <v>260</v>
      </c>
      <c r="AB15" s="125">
        <v>3</v>
      </c>
      <c r="AC15" s="124" t="s">
        <v>217</v>
      </c>
      <c r="AD15" s="125">
        <v>9</v>
      </c>
      <c r="AE15" s="7"/>
      <c r="AF15" s="8"/>
      <c r="AG15" s="7"/>
      <c r="AH15" s="8"/>
      <c r="AI15" s="18">
        <f t="shared" si="1"/>
        <v>133</v>
      </c>
      <c r="AJ15" s="9">
        <f t="shared" si="2"/>
        <v>106</v>
      </c>
    </row>
    <row r="16" spans="1:36" x14ac:dyDescent="0.3">
      <c r="A16">
        <f t="shared" si="0"/>
        <v>18</v>
      </c>
      <c r="B16" s="104" t="s">
        <v>7</v>
      </c>
      <c r="C16" s="119" t="s">
        <v>215</v>
      </c>
      <c r="D16" s="170">
        <v>4</v>
      </c>
      <c r="E16" s="119" t="s">
        <v>213</v>
      </c>
      <c r="F16" s="170">
        <v>12</v>
      </c>
      <c r="G16" s="119" t="s">
        <v>214</v>
      </c>
      <c r="H16" s="170">
        <v>13</v>
      </c>
      <c r="I16" s="119" t="s">
        <v>207</v>
      </c>
      <c r="J16" s="170">
        <v>15</v>
      </c>
      <c r="K16" s="119" t="s">
        <v>206</v>
      </c>
      <c r="L16" s="170">
        <v>11</v>
      </c>
      <c r="M16" s="119" t="s">
        <v>243</v>
      </c>
      <c r="N16" s="170">
        <v>14</v>
      </c>
      <c r="O16" s="119" t="s">
        <v>246</v>
      </c>
      <c r="P16" s="170">
        <v>16</v>
      </c>
      <c r="Q16" s="119" t="s">
        <v>262</v>
      </c>
      <c r="R16" s="170">
        <v>5</v>
      </c>
      <c r="S16" s="119" t="s">
        <v>211</v>
      </c>
      <c r="T16" s="170">
        <v>8</v>
      </c>
      <c r="U16" s="119" t="s">
        <v>216</v>
      </c>
      <c r="V16" s="170">
        <v>10</v>
      </c>
      <c r="W16" s="119" t="s">
        <v>263</v>
      </c>
      <c r="X16" s="170">
        <v>7</v>
      </c>
      <c r="Y16" s="119" t="s">
        <v>218</v>
      </c>
      <c r="Z16" s="170">
        <v>3</v>
      </c>
      <c r="AA16" s="119" t="s">
        <v>210</v>
      </c>
      <c r="AB16" s="170">
        <v>6</v>
      </c>
      <c r="AC16" s="119" t="s">
        <v>217</v>
      </c>
      <c r="AD16" s="170">
        <v>9</v>
      </c>
      <c r="AE16" s="4"/>
      <c r="AF16" s="84"/>
      <c r="AG16" s="4"/>
      <c r="AH16" s="77"/>
      <c r="AI16" s="64">
        <f t="shared" si="1"/>
        <v>133</v>
      </c>
      <c r="AJ16" s="6">
        <f t="shared" si="2"/>
        <v>94</v>
      </c>
    </row>
    <row r="17" spans="1:37" x14ac:dyDescent="0.3">
      <c r="A17">
        <f t="shared" si="0"/>
        <v>9</v>
      </c>
      <c r="B17" s="89" t="s">
        <v>40</v>
      </c>
      <c r="C17" s="27" t="s">
        <v>198</v>
      </c>
      <c r="D17" s="28">
        <v>7</v>
      </c>
      <c r="E17" s="27" t="s">
        <v>213</v>
      </c>
      <c r="F17" s="28">
        <v>10</v>
      </c>
      <c r="G17" s="27" t="s">
        <v>214</v>
      </c>
      <c r="H17" s="28">
        <v>14</v>
      </c>
      <c r="I17" s="27" t="s">
        <v>207</v>
      </c>
      <c r="J17" s="28">
        <v>3</v>
      </c>
      <c r="K17" s="27" t="s">
        <v>206</v>
      </c>
      <c r="L17" s="28">
        <v>15</v>
      </c>
      <c r="M17" s="27" t="s">
        <v>243</v>
      </c>
      <c r="N17" s="28">
        <v>4</v>
      </c>
      <c r="O17" s="27" t="s">
        <v>246</v>
      </c>
      <c r="P17" s="28">
        <v>16</v>
      </c>
      <c r="Q17" s="27" t="s">
        <v>262</v>
      </c>
      <c r="R17" s="28">
        <v>8</v>
      </c>
      <c r="S17" s="27" t="s">
        <v>211</v>
      </c>
      <c r="T17" s="28">
        <v>9</v>
      </c>
      <c r="U17" s="27" t="s">
        <v>216</v>
      </c>
      <c r="V17" s="28">
        <v>12</v>
      </c>
      <c r="W17" s="27" t="s">
        <v>263</v>
      </c>
      <c r="X17" s="28">
        <v>5</v>
      </c>
      <c r="Y17" s="27" t="s">
        <v>249</v>
      </c>
      <c r="Z17" s="28">
        <v>11</v>
      </c>
      <c r="AA17" s="27" t="s">
        <v>260</v>
      </c>
      <c r="AB17" s="28">
        <v>6</v>
      </c>
      <c r="AC17" s="27" t="s">
        <v>217</v>
      </c>
      <c r="AD17" s="28">
        <v>13</v>
      </c>
      <c r="AE17" s="27"/>
      <c r="AF17" s="28"/>
      <c r="AG17" s="27"/>
      <c r="AH17" s="28"/>
      <c r="AI17" s="25">
        <f t="shared" si="1"/>
        <v>133</v>
      </c>
      <c r="AJ17" s="26">
        <f t="shared" si="2"/>
        <v>102</v>
      </c>
    </row>
    <row r="18" spans="1:37" x14ac:dyDescent="0.3">
      <c r="A18">
        <f t="shared" si="0"/>
        <v>12</v>
      </c>
      <c r="B18" s="104" t="s">
        <v>3</v>
      </c>
      <c r="C18" s="119" t="s">
        <v>198</v>
      </c>
      <c r="D18" s="170">
        <v>11</v>
      </c>
      <c r="E18" s="119" t="s">
        <v>213</v>
      </c>
      <c r="F18" s="170">
        <v>14</v>
      </c>
      <c r="G18" s="119" t="s">
        <v>214</v>
      </c>
      <c r="H18" s="170">
        <v>15</v>
      </c>
      <c r="I18" s="119" t="s">
        <v>207</v>
      </c>
      <c r="J18" s="170">
        <v>16</v>
      </c>
      <c r="K18" s="119" t="s">
        <v>206</v>
      </c>
      <c r="L18" s="170">
        <v>12</v>
      </c>
      <c r="M18" s="119" t="s">
        <v>243</v>
      </c>
      <c r="N18" s="170">
        <v>4</v>
      </c>
      <c r="O18" s="119" t="s">
        <v>246</v>
      </c>
      <c r="P18" s="170">
        <v>10</v>
      </c>
      <c r="Q18" s="119" t="s">
        <v>262</v>
      </c>
      <c r="R18" s="170">
        <v>8</v>
      </c>
      <c r="S18" s="119" t="s">
        <v>211</v>
      </c>
      <c r="T18" s="170">
        <v>9</v>
      </c>
      <c r="U18" s="119" t="s">
        <v>216</v>
      </c>
      <c r="V18" s="170">
        <v>13</v>
      </c>
      <c r="W18" s="119" t="s">
        <v>263</v>
      </c>
      <c r="X18" s="170">
        <v>5</v>
      </c>
      <c r="Y18" s="119" t="s">
        <v>249</v>
      </c>
      <c r="Z18" s="170">
        <v>3</v>
      </c>
      <c r="AA18" s="119" t="s">
        <v>210</v>
      </c>
      <c r="AB18" s="170">
        <v>6</v>
      </c>
      <c r="AC18" s="119" t="s">
        <v>245</v>
      </c>
      <c r="AD18" s="170">
        <v>7</v>
      </c>
      <c r="AE18" s="4"/>
      <c r="AF18" s="83"/>
      <c r="AG18" s="4"/>
      <c r="AH18" s="77"/>
      <c r="AI18" s="40">
        <f t="shared" si="1"/>
        <v>133</v>
      </c>
      <c r="AJ18" s="74">
        <f t="shared" si="2"/>
        <v>100</v>
      </c>
    </row>
    <row r="19" spans="1:37" x14ac:dyDescent="0.3">
      <c r="A19">
        <f t="shared" si="0"/>
        <v>16</v>
      </c>
      <c r="B19" s="89" t="s">
        <v>60</v>
      </c>
      <c r="C19" s="27" t="s">
        <v>198</v>
      </c>
      <c r="D19" s="28">
        <v>13</v>
      </c>
      <c r="E19" s="27" t="s">
        <v>213</v>
      </c>
      <c r="F19" s="28">
        <v>9</v>
      </c>
      <c r="G19" s="27" t="s">
        <v>214</v>
      </c>
      <c r="H19" s="28">
        <v>15</v>
      </c>
      <c r="I19" s="27" t="s">
        <v>244</v>
      </c>
      <c r="J19" s="28">
        <v>3</v>
      </c>
      <c r="K19" s="27" t="s">
        <v>206</v>
      </c>
      <c r="L19" s="28">
        <v>14</v>
      </c>
      <c r="M19" s="27" t="s">
        <v>243</v>
      </c>
      <c r="N19" s="28">
        <v>8</v>
      </c>
      <c r="O19" s="27" t="s">
        <v>246</v>
      </c>
      <c r="P19" s="28">
        <v>16</v>
      </c>
      <c r="Q19" s="27" t="s">
        <v>262</v>
      </c>
      <c r="R19" s="28">
        <v>4</v>
      </c>
      <c r="S19" s="27" t="s">
        <v>211</v>
      </c>
      <c r="T19" s="28">
        <v>7</v>
      </c>
      <c r="U19" s="27" t="s">
        <v>216</v>
      </c>
      <c r="V19" s="28">
        <v>12</v>
      </c>
      <c r="W19" s="27" t="s">
        <v>263</v>
      </c>
      <c r="X19" s="28">
        <v>11</v>
      </c>
      <c r="Y19" s="27" t="s">
        <v>249</v>
      </c>
      <c r="Z19" s="28">
        <v>10</v>
      </c>
      <c r="AA19" s="27" t="s">
        <v>260</v>
      </c>
      <c r="AB19" s="28">
        <v>5</v>
      </c>
      <c r="AC19" s="27" t="s">
        <v>217</v>
      </c>
      <c r="AD19" s="28">
        <v>6</v>
      </c>
      <c r="AE19" s="27"/>
      <c r="AF19" s="28"/>
      <c r="AG19" s="27"/>
      <c r="AH19" s="28"/>
      <c r="AI19" s="18">
        <f t="shared" si="1"/>
        <v>133</v>
      </c>
      <c r="AJ19" s="9">
        <f t="shared" si="2"/>
        <v>98</v>
      </c>
    </row>
    <row r="20" spans="1:37" x14ac:dyDescent="0.3">
      <c r="A20">
        <f t="shared" si="0"/>
        <v>3</v>
      </c>
      <c r="B20" s="104" t="s">
        <v>61</v>
      </c>
      <c r="C20" s="119" t="s">
        <v>198</v>
      </c>
      <c r="D20" s="170">
        <v>6</v>
      </c>
      <c r="E20" s="119" t="s">
        <v>213</v>
      </c>
      <c r="F20" s="170">
        <v>10</v>
      </c>
      <c r="G20" s="119" t="s">
        <v>214</v>
      </c>
      <c r="H20" s="170">
        <v>12</v>
      </c>
      <c r="I20" s="119" t="s">
        <v>207</v>
      </c>
      <c r="J20" s="170">
        <v>16</v>
      </c>
      <c r="K20" s="119" t="s">
        <v>206</v>
      </c>
      <c r="L20" s="170">
        <v>15</v>
      </c>
      <c r="M20" s="119" t="s">
        <v>243</v>
      </c>
      <c r="N20" s="170">
        <v>5</v>
      </c>
      <c r="O20" s="119" t="s">
        <v>246</v>
      </c>
      <c r="P20" s="170">
        <v>13</v>
      </c>
      <c r="Q20" s="119" t="s">
        <v>262</v>
      </c>
      <c r="R20" s="170">
        <v>7</v>
      </c>
      <c r="S20" s="119" t="s">
        <v>211</v>
      </c>
      <c r="T20" s="170">
        <v>4</v>
      </c>
      <c r="U20" s="119" t="s">
        <v>216</v>
      </c>
      <c r="V20" s="170">
        <v>3</v>
      </c>
      <c r="W20" s="119" t="s">
        <v>248</v>
      </c>
      <c r="X20" s="170">
        <v>8</v>
      </c>
      <c r="Y20" s="119" t="s">
        <v>249</v>
      </c>
      <c r="Z20" s="170">
        <v>14</v>
      </c>
      <c r="AA20" s="119" t="s">
        <v>210</v>
      </c>
      <c r="AB20" s="170">
        <v>9</v>
      </c>
      <c r="AC20" s="119" t="s">
        <v>217</v>
      </c>
      <c r="AD20" s="170">
        <v>11</v>
      </c>
      <c r="AE20" s="4"/>
      <c r="AF20" s="84"/>
      <c r="AG20" s="4"/>
      <c r="AH20" s="77"/>
      <c r="AI20" s="40">
        <f t="shared" si="1"/>
        <v>133</v>
      </c>
      <c r="AJ20" s="74">
        <f t="shared" si="2"/>
        <v>113</v>
      </c>
    </row>
    <row r="21" spans="1:37" x14ac:dyDescent="0.3">
      <c r="A21">
        <f t="shared" si="0"/>
        <v>13</v>
      </c>
      <c r="B21" s="103" t="s">
        <v>340</v>
      </c>
      <c r="C21" s="124" t="s">
        <v>388</v>
      </c>
      <c r="D21" s="125">
        <v>7</v>
      </c>
      <c r="E21" s="124" t="s">
        <v>407</v>
      </c>
      <c r="F21" s="125">
        <v>6</v>
      </c>
      <c r="G21" s="124" t="s">
        <v>369</v>
      </c>
      <c r="H21" s="125">
        <v>5</v>
      </c>
      <c r="I21" s="124" t="s">
        <v>386</v>
      </c>
      <c r="J21" s="125">
        <v>13</v>
      </c>
      <c r="K21" s="124" t="s">
        <v>415</v>
      </c>
      <c r="L21" s="125">
        <v>12</v>
      </c>
      <c r="M21" s="124" t="s">
        <v>394</v>
      </c>
      <c r="N21" s="125">
        <v>8</v>
      </c>
      <c r="O21" s="124" t="s">
        <v>396</v>
      </c>
      <c r="P21" s="125">
        <v>14</v>
      </c>
      <c r="Q21" s="124" t="s">
        <v>403</v>
      </c>
      <c r="R21" s="125">
        <v>9</v>
      </c>
      <c r="S21" s="124" t="s">
        <v>408</v>
      </c>
      <c r="T21" s="125">
        <v>11</v>
      </c>
      <c r="U21" s="124" t="s">
        <v>416</v>
      </c>
      <c r="V21" s="125">
        <v>15</v>
      </c>
      <c r="W21" s="124" t="s">
        <v>385</v>
      </c>
      <c r="X21" s="125">
        <v>10</v>
      </c>
      <c r="Y21" s="124" t="s">
        <v>398</v>
      </c>
      <c r="Z21" s="125">
        <v>3</v>
      </c>
      <c r="AA21" s="124" t="s">
        <v>400</v>
      </c>
      <c r="AB21" s="125">
        <v>4</v>
      </c>
      <c r="AC21" s="124" t="s">
        <v>383</v>
      </c>
      <c r="AD21" s="125">
        <v>16</v>
      </c>
      <c r="AE21" s="124"/>
      <c r="AF21" s="125"/>
      <c r="AG21" s="124"/>
      <c r="AH21" s="125"/>
      <c r="AI21" s="18">
        <f t="shared" si="1"/>
        <v>133</v>
      </c>
      <c r="AJ21" s="9">
        <f t="shared" si="2"/>
        <v>99</v>
      </c>
    </row>
    <row r="22" spans="1:37" x14ac:dyDescent="0.3">
      <c r="A22">
        <f t="shared" si="0"/>
        <v>7</v>
      </c>
      <c r="B22" s="104" t="s">
        <v>339</v>
      </c>
      <c r="C22" s="119" t="s">
        <v>198</v>
      </c>
      <c r="D22" s="169">
        <v>15</v>
      </c>
      <c r="E22" s="119" t="s">
        <v>213</v>
      </c>
      <c r="F22" s="169">
        <v>6</v>
      </c>
      <c r="G22" s="119" t="s">
        <v>214</v>
      </c>
      <c r="H22" s="169">
        <v>5</v>
      </c>
      <c r="I22" s="119" t="s">
        <v>207</v>
      </c>
      <c r="J22" s="169">
        <v>8</v>
      </c>
      <c r="K22" s="119" t="s">
        <v>206</v>
      </c>
      <c r="L22" s="169">
        <v>14</v>
      </c>
      <c r="M22" s="119" t="s">
        <v>208</v>
      </c>
      <c r="N22" s="169">
        <v>3</v>
      </c>
      <c r="O22" s="119" t="s">
        <v>246</v>
      </c>
      <c r="P22" s="169">
        <v>16</v>
      </c>
      <c r="Q22" s="119" t="s">
        <v>262</v>
      </c>
      <c r="R22" s="169">
        <v>13</v>
      </c>
      <c r="S22" s="119" t="s">
        <v>211</v>
      </c>
      <c r="T22" s="169">
        <v>9</v>
      </c>
      <c r="U22" s="119" t="s">
        <v>216</v>
      </c>
      <c r="V22" s="169">
        <v>12</v>
      </c>
      <c r="W22" s="119" t="s">
        <v>263</v>
      </c>
      <c r="X22" s="169">
        <v>11</v>
      </c>
      <c r="Y22" s="119" t="s">
        <v>249</v>
      </c>
      <c r="Z22" s="169">
        <v>10</v>
      </c>
      <c r="AA22" s="119" t="s">
        <v>210</v>
      </c>
      <c r="AB22" s="169">
        <v>4</v>
      </c>
      <c r="AC22" s="119" t="s">
        <v>245</v>
      </c>
      <c r="AD22" s="169">
        <v>7</v>
      </c>
      <c r="AE22" s="119"/>
      <c r="AF22" s="134"/>
      <c r="AG22" s="119"/>
      <c r="AH22" s="134"/>
      <c r="AI22" s="64">
        <f t="shared" si="1"/>
        <v>133</v>
      </c>
      <c r="AJ22" s="6">
        <f t="shared" si="2"/>
        <v>105</v>
      </c>
      <c r="AK22" s="150">
        <v>5</v>
      </c>
    </row>
    <row r="23" spans="1:37" x14ac:dyDescent="0.3">
      <c r="A23">
        <f t="shared" si="0"/>
        <v>19</v>
      </c>
      <c r="B23" s="89" t="s">
        <v>347</v>
      </c>
      <c r="C23" s="124" t="s">
        <v>198</v>
      </c>
      <c r="D23" s="125">
        <v>9</v>
      </c>
      <c r="E23" s="124" t="s">
        <v>213</v>
      </c>
      <c r="F23" s="125">
        <v>10</v>
      </c>
      <c r="G23" s="124" t="s">
        <v>214</v>
      </c>
      <c r="H23" s="125">
        <v>14</v>
      </c>
      <c r="I23" s="124" t="s">
        <v>207</v>
      </c>
      <c r="J23" s="125">
        <v>13</v>
      </c>
      <c r="K23" s="124" t="s">
        <v>206</v>
      </c>
      <c r="L23" s="125">
        <v>15</v>
      </c>
      <c r="M23" s="124" t="s">
        <v>243</v>
      </c>
      <c r="N23" s="125">
        <v>11</v>
      </c>
      <c r="O23" s="124" t="s">
        <v>246</v>
      </c>
      <c r="P23" s="125">
        <v>16</v>
      </c>
      <c r="Q23" s="124" t="s">
        <v>250</v>
      </c>
      <c r="R23" s="125">
        <v>4</v>
      </c>
      <c r="S23" s="124" t="s">
        <v>211</v>
      </c>
      <c r="T23" s="125">
        <v>8</v>
      </c>
      <c r="U23" s="124" t="s">
        <v>216</v>
      </c>
      <c r="V23" s="125">
        <v>7</v>
      </c>
      <c r="W23" s="124" t="s">
        <v>248</v>
      </c>
      <c r="X23" s="125">
        <v>3</v>
      </c>
      <c r="Y23" s="124" t="s">
        <v>249</v>
      </c>
      <c r="Z23" s="125">
        <v>12</v>
      </c>
      <c r="AA23" s="124" t="s">
        <v>260</v>
      </c>
      <c r="AB23" s="125">
        <v>6</v>
      </c>
      <c r="AC23" s="124" t="s">
        <v>245</v>
      </c>
      <c r="AD23" s="125">
        <v>5</v>
      </c>
      <c r="AE23" s="124"/>
      <c r="AF23" s="125"/>
      <c r="AG23" s="124"/>
      <c r="AH23" s="125"/>
      <c r="AI23" s="18">
        <f t="shared" si="1"/>
        <v>133</v>
      </c>
      <c r="AJ23" s="9">
        <f t="shared" si="2"/>
        <v>89</v>
      </c>
    </row>
    <row r="24" spans="1:37" x14ac:dyDescent="0.3">
      <c r="A24">
        <f t="shared" si="0"/>
        <v>8</v>
      </c>
      <c r="B24" s="104" t="s">
        <v>345</v>
      </c>
      <c r="C24" s="119" t="s">
        <v>198</v>
      </c>
      <c r="D24" s="170">
        <v>8</v>
      </c>
      <c r="E24" s="119" t="s">
        <v>213</v>
      </c>
      <c r="F24" s="170">
        <v>10</v>
      </c>
      <c r="G24" s="119" t="s">
        <v>214</v>
      </c>
      <c r="H24" s="170">
        <v>13</v>
      </c>
      <c r="I24" s="119" t="s">
        <v>207</v>
      </c>
      <c r="J24" s="170">
        <v>14</v>
      </c>
      <c r="K24" s="119" t="s">
        <v>206</v>
      </c>
      <c r="L24" s="170">
        <v>16</v>
      </c>
      <c r="M24" s="119" t="s">
        <v>243</v>
      </c>
      <c r="N24" s="170">
        <v>11</v>
      </c>
      <c r="O24" s="119" t="s">
        <v>246</v>
      </c>
      <c r="P24" s="170">
        <v>15</v>
      </c>
      <c r="Q24" s="119" t="s">
        <v>250</v>
      </c>
      <c r="R24" s="170">
        <v>3</v>
      </c>
      <c r="S24" s="119" t="s">
        <v>211</v>
      </c>
      <c r="T24" s="170">
        <v>9</v>
      </c>
      <c r="U24" s="119" t="s">
        <v>216</v>
      </c>
      <c r="V24" s="170">
        <v>6</v>
      </c>
      <c r="W24" s="119" t="s">
        <v>263</v>
      </c>
      <c r="X24" s="170">
        <v>5</v>
      </c>
      <c r="Y24" s="119" t="s">
        <v>249</v>
      </c>
      <c r="Z24" s="170">
        <v>12</v>
      </c>
      <c r="AA24" s="119" t="s">
        <v>210</v>
      </c>
      <c r="AB24" s="170">
        <v>4</v>
      </c>
      <c r="AC24" s="119" t="s">
        <v>217</v>
      </c>
      <c r="AD24" s="170">
        <v>7</v>
      </c>
      <c r="AE24" s="119"/>
      <c r="AF24" s="134"/>
      <c r="AG24" s="119"/>
      <c r="AH24" s="134"/>
      <c r="AI24" s="64">
        <f t="shared" si="1"/>
        <v>133</v>
      </c>
      <c r="AJ24" s="6">
        <f t="shared" si="2"/>
        <v>104</v>
      </c>
    </row>
    <row r="25" spans="1:37" ht="14.95" thickBot="1" x14ac:dyDescent="0.35">
      <c r="A25">
        <f t="shared" si="0"/>
        <v>5</v>
      </c>
      <c r="B25" s="118" t="s">
        <v>346</v>
      </c>
      <c r="C25" s="124" t="s">
        <v>215</v>
      </c>
      <c r="D25" s="125">
        <v>3</v>
      </c>
      <c r="E25" s="124" t="s">
        <v>213</v>
      </c>
      <c r="F25" s="125">
        <v>13</v>
      </c>
      <c r="G25" s="124" t="s">
        <v>214</v>
      </c>
      <c r="H25" s="125">
        <v>9</v>
      </c>
      <c r="I25" s="124" t="s">
        <v>207</v>
      </c>
      <c r="J25" s="125">
        <v>10</v>
      </c>
      <c r="K25" s="124" t="s">
        <v>206</v>
      </c>
      <c r="L25" s="125">
        <v>12</v>
      </c>
      <c r="M25" s="124" t="s">
        <v>243</v>
      </c>
      <c r="N25" s="125">
        <v>6</v>
      </c>
      <c r="O25" s="124" t="s">
        <v>246</v>
      </c>
      <c r="P25" s="125">
        <v>16</v>
      </c>
      <c r="Q25" s="124" t="s">
        <v>262</v>
      </c>
      <c r="R25" s="125">
        <v>8</v>
      </c>
      <c r="S25" s="124" t="s">
        <v>211</v>
      </c>
      <c r="T25" s="125">
        <v>11</v>
      </c>
      <c r="U25" s="124" t="s">
        <v>209</v>
      </c>
      <c r="V25" s="125">
        <v>4</v>
      </c>
      <c r="W25" s="124" t="s">
        <v>263</v>
      </c>
      <c r="X25" s="125">
        <v>5</v>
      </c>
      <c r="Y25" s="124" t="s">
        <v>249</v>
      </c>
      <c r="Z25" s="125">
        <v>15</v>
      </c>
      <c r="AA25" s="124" t="s">
        <v>260</v>
      </c>
      <c r="AB25" s="125">
        <v>7</v>
      </c>
      <c r="AC25" s="124" t="s">
        <v>217</v>
      </c>
      <c r="AD25" s="125">
        <v>14</v>
      </c>
      <c r="AE25" s="124"/>
      <c r="AF25" s="125"/>
      <c r="AG25" s="124"/>
      <c r="AH25" s="125"/>
      <c r="AI25" s="59">
        <f t="shared" si="1"/>
        <v>133</v>
      </c>
      <c r="AJ25" s="60">
        <f t="shared" si="2"/>
        <v>106</v>
      </c>
    </row>
    <row r="26" spans="1:37" ht="14.95" thickBot="1" x14ac:dyDescent="0.35">
      <c r="B26" s="29" t="s">
        <v>15</v>
      </c>
      <c r="C26" s="196" t="s">
        <v>275</v>
      </c>
      <c r="D26" s="196"/>
      <c r="E26" s="196" t="s">
        <v>276</v>
      </c>
      <c r="F26" s="196"/>
      <c r="G26" s="196" t="s">
        <v>277</v>
      </c>
      <c r="H26" s="196"/>
      <c r="I26" s="196" t="s">
        <v>278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7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7" x14ac:dyDescent="0.3">
      <c r="F28" t="s">
        <v>17</v>
      </c>
    </row>
    <row r="29" spans="1:37" x14ac:dyDescent="0.3">
      <c r="K29" t="s">
        <v>17</v>
      </c>
    </row>
    <row r="31" spans="1:37" ht="14.95" thickBot="1" x14ac:dyDescent="0.35"/>
    <row r="32" spans="1:37" ht="14.95" thickBot="1" x14ac:dyDescent="0.35">
      <c r="B32" s="23" t="s">
        <v>0</v>
      </c>
      <c r="C32" s="193" t="str">
        <f>C3</f>
        <v>IND@HOU</v>
      </c>
      <c r="D32" s="193"/>
      <c r="E32" s="208" t="str">
        <f t="shared" ref="E32" si="3">E3</f>
        <v>DEN@BUF</v>
      </c>
      <c r="F32" s="209"/>
      <c r="G32" s="208" t="str">
        <f t="shared" ref="G32" si="4">G3</f>
        <v>NYG@CHI</v>
      </c>
      <c r="H32" s="209"/>
      <c r="I32" s="208" t="str">
        <f t="shared" ref="I32" si="5">I3</f>
        <v>PIT@CIN</v>
      </c>
      <c r="J32" s="209"/>
      <c r="K32" s="208" t="str">
        <f t="shared" ref="K32" si="6">K3</f>
        <v>MIA@CLE</v>
      </c>
      <c r="L32" s="209"/>
      <c r="M32" s="208" t="str">
        <f t="shared" ref="M32" si="7">M3</f>
        <v>TB@ATL</v>
      </c>
      <c r="N32" s="209"/>
      <c r="O32" s="208" t="str">
        <f t="shared" ref="O32" si="8">O3</f>
        <v>CAR@NO</v>
      </c>
      <c r="P32" s="209"/>
      <c r="Q32" s="208" t="str">
        <f t="shared" ref="Q32" si="9">Q3</f>
        <v>SEA@PHI</v>
      </c>
      <c r="R32" s="209"/>
      <c r="S32" s="208" t="str">
        <f t="shared" ref="S32" si="10">S3</f>
        <v>DET@WAS</v>
      </c>
      <c r="T32" s="209"/>
      <c r="U32" s="208" t="str">
        <f t="shared" ref="U32" si="11">U3</f>
        <v>OAK@NYJ</v>
      </c>
      <c r="V32" s="209"/>
      <c r="W32" s="208" t="str">
        <f t="shared" ref="W32" si="12">W3</f>
        <v>JAX@TEN</v>
      </c>
      <c r="X32" s="209"/>
      <c r="Y32" s="208" t="str">
        <f t="shared" ref="Y32" si="13">Y3</f>
        <v>DAL@NE</v>
      </c>
      <c r="Z32" s="209"/>
      <c r="AA32" s="208" t="str">
        <f t="shared" ref="AA32" si="14">AA3</f>
        <v>GB@SF</v>
      </c>
      <c r="AB32" s="209"/>
      <c r="AC32" s="208" t="str">
        <f t="shared" ref="AC32" si="15">AC3</f>
        <v>BAL@LAR</v>
      </c>
      <c r="AD32" s="209"/>
      <c r="AE32" s="193" t="str">
        <f>AE3</f>
        <v>TEN@HOU</v>
      </c>
      <c r="AF32" s="193"/>
      <c r="AG32" s="193">
        <f>AG3</f>
        <v>0</v>
      </c>
      <c r="AH32" s="194"/>
      <c r="AI32" s="20"/>
    </row>
    <row r="33" spans="2:36" x14ac:dyDescent="0.3">
      <c r="B33" s="135" t="str">
        <f>B4</f>
        <v>Tyson</v>
      </c>
      <c r="C33" s="195">
        <f>IF(C4="hou",D4,"-")</f>
        <v>13</v>
      </c>
      <c r="D33" s="195"/>
      <c r="E33" s="190">
        <f>IF(E4="buf",F4,"-")</f>
        <v>12</v>
      </c>
      <c r="F33" s="192"/>
      <c r="G33" s="190">
        <f>IF(G4="chi",H4,"-")</f>
        <v>7</v>
      </c>
      <c r="H33" s="192"/>
      <c r="I33" s="190">
        <f>IF(I4="pit",J4,"-")</f>
        <v>9</v>
      </c>
      <c r="J33" s="192"/>
      <c r="K33" s="190">
        <f>IF(K4="cle",L4,"-")</f>
        <v>14</v>
      </c>
      <c r="L33" s="192"/>
      <c r="M33" s="190" t="str">
        <f>IF(M4="tb",N4,"-")</f>
        <v>-</v>
      </c>
      <c r="N33" s="192"/>
      <c r="O33" s="190">
        <f>IF(O4="no",P4,"-")</f>
        <v>16</v>
      </c>
      <c r="P33" s="192"/>
      <c r="Q33" s="190">
        <f>IF(Q4="sea",R4,"-")</f>
        <v>6</v>
      </c>
      <c r="R33" s="192"/>
      <c r="S33" s="190">
        <f>IF(S4="was",T4,"-")</f>
        <v>3</v>
      </c>
      <c r="T33" s="192"/>
      <c r="U33" s="190" t="str">
        <f>IF(U4="nyj",V4,"-")</f>
        <v>-</v>
      </c>
      <c r="V33" s="192"/>
      <c r="W33" s="190">
        <f>IF(W4="ten",X4,"-")</f>
        <v>8</v>
      </c>
      <c r="X33" s="192"/>
      <c r="Y33" s="190">
        <f>IF(Y4="ne",Z4,"-")</f>
        <v>15</v>
      </c>
      <c r="Z33" s="192"/>
      <c r="AA33" s="190" t="str">
        <f>IF(AA4="sf",AB4,"-")</f>
        <v>-</v>
      </c>
      <c r="AB33" s="192"/>
      <c r="AC33" s="190">
        <f>IF(AC4="bal",AD4,"-")</f>
        <v>11</v>
      </c>
      <c r="AD33" s="192"/>
      <c r="AE33" s="190">
        <f>IF(AE4="",AF4,"-")</f>
        <v>0</v>
      </c>
      <c r="AF33" s="192"/>
      <c r="AG33" s="195">
        <f t="shared" ref="AG33:AG48" si="16">IF(AG4="",AH4,"-")</f>
        <v>0</v>
      </c>
      <c r="AH33" s="216"/>
      <c r="AJ33" s="21">
        <f t="shared" ref="AJ33:AJ54" si="17">COUNTIF(C33:AH33,"&gt;=1")</f>
        <v>11</v>
      </c>
    </row>
    <row r="34" spans="2:36" x14ac:dyDescent="0.3">
      <c r="B34" s="12" t="str">
        <f t="shared" ref="B34:B54" si="18">B5</f>
        <v>Ben</v>
      </c>
      <c r="C34" s="186">
        <f t="shared" ref="C34:C54" si="19">IF(C5="hou",D5,"-")</f>
        <v>8</v>
      </c>
      <c r="D34" s="187"/>
      <c r="E34" s="186">
        <f t="shared" ref="E34:E54" si="20">IF(E5="buf",F5,"-")</f>
        <v>12</v>
      </c>
      <c r="F34" s="187"/>
      <c r="G34" s="186" t="str">
        <f t="shared" ref="G34:G54" si="21">IF(G5="chi",H5,"-")</f>
        <v>-</v>
      </c>
      <c r="H34" s="187"/>
      <c r="I34" s="186">
        <f t="shared" ref="I34:I54" si="22">IF(I5="pit",J5,"-")</f>
        <v>11</v>
      </c>
      <c r="J34" s="187"/>
      <c r="K34" s="186">
        <f t="shared" ref="K34:K54" si="23">IF(K5="cle",L5,"-")</f>
        <v>10</v>
      </c>
      <c r="L34" s="187"/>
      <c r="M34" s="186" t="str">
        <f t="shared" ref="M34:M54" si="24">IF(M5="tb",N5,"-")</f>
        <v>-</v>
      </c>
      <c r="N34" s="187"/>
      <c r="O34" s="186">
        <f t="shared" ref="O34:O54" si="25">IF(O5="no",P5,"-")</f>
        <v>16</v>
      </c>
      <c r="P34" s="187"/>
      <c r="Q34" s="186" t="str">
        <f t="shared" ref="Q34:Q54" si="26">IF(Q5="sea",R5,"-")</f>
        <v>-</v>
      </c>
      <c r="R34" s="187"/>
      <c r="S34" s="186" t="str">
        <f t="shared" ref="S34:S54" si="27">IF(S5="was",T5,"-")</f>
        <v>-</v>
      </c>
      <c r="T34" s="187"/>
      <c r="U34" s="186" t="str">
        <f t="shared" ref="U34:U54" si="28">IF(U5="nyj",V5,"-")</f>
        <v>-</v>
      </c>
      <c r="V34" s="187"/>
      <c r="W34" s="186" t="str">
        <f t="shared" ref="W34:W54" si="29">IF(W5="ten",X5,"-")</f>
        <v>-</v>
      </c>
      <c r="X34" s="187"/>
      <c r="Y34" s="186">
        <f t="shared" ref="Y34:Y54" si="30">IF(Y5="ne",Z5,"-")</f>
        <v>13</v>
      </c>
      <c r="Z34" s="187"/>
      <c r="AA34" s="186" t="str">
        <f t="shared" ref="AA34:AA54" si="31">IF(AA5="sf",AB5,"-")</f>
        <v>-</v>
      </c>
      <c r="AB34" s="187"/>
      <c r="AC34" s="186">
        <f t="shared" ref="AC34:AC54" si="32">IF(AC5="bal",AD5,"-")</f>
        <v>14</v>
      </c>
      <c r="AD34" s="187"/>
      <c r="AE34" s="186">
        <f t="shared" ref="AE34" si="33">IF(AE5="",AF5,"-")</f>
        <v>0</v>
      </c>
      <c r="AF34" s="187"/>
      <c r="AG34" s="214">
        <f t="shared" si="16"/>
        <v>0</v>
      </c>
      <c r="AH34" s="215"/>
      <c r="AJ34" s="21">
        <f t="shared" si="17"/>
        <v>7</v>
      </c>
    </row>
    <row r="35" spans="2:36" x14ac:dyDescent="0.3">
      <c r="B35" s="11" t="str">
        <f t="shared" si="18"/>
        <v>Trevor</v>
      </c>
      <c r="C35" s="183" t="str">
        <f t="shared" si="19"/>
        <v>-</v>
      </c>
      <c r="D35" s="184"/>
      <c r="E35" s="183">
        <f t="shared" si="20"/>
        <v>13</v>
      </c>
      <c r="F35" s="184"/>
      <c r="G35" s="183">
        <f t="shared" si="21"/>
        <v>14</v>
      </c>
      <c r="H35" s="184"/>
      <c r="I35" s="183">
        <f t="shared" si="22"/>
        <v>15</v>
      </c>
      <c r="J35" s="184"/>
      <c r="K35" s="183">
        <f t="shared" si="23"/>
        <v>16</v>
      </c>
      <c r="L35" s="184"/>
      <c r="M35" s="183" t="str">
        <f t="shared" si="24"/>
        <v>-</v>
      </c>
      <c r="N35" s="184"/>
      <c r="O35" s="183">
        <f t="shared" si="25"/>
        <v>12</v>
      </c>
      <c r="P35" s="184"/>
      <c r="Q35" s="183" t="str">
        <f t="shared" si="26"/>
        <v>-</v>
      </c>
      <c r="R35" s="184"/>
      <c r="S35" s="183" t="str">
        <f t="shared" si="27"/>
        <v>-</v>
      </c>
      <c r="T35" s="184"/>
      <c r="U35" s="183">
        <f t="shared" si="28"/>
        <v>3</v>
      </c>
      <c r="V35" s="184"/>
      <c r="W35" s="183">
        <f t="shared" si="29"/>
        <v>4</v>
      </c>
      <c r="X35" s="184"/>
      <c r="Y35" s="183">
        <f t="shared" si="30"/>
        <v>7</v>
      </c>
      <c r="Z35" s="184"/>
      <c r="AA35" s="183">
        <f t="shared" si="31"/>
        <v>9</v>
      </c>
      <c r="AB35" s="184"/>
      <c r="AC35" s="183">
        <f t="shared" si="32"/>
        <v>8</v>
      </c>
      <c r="AD35" s="184"/>
      <c r="AE35" s="183">
        <f t="shared" ref="AE35" si="34">IF(AE6="",AF6,"-")</f>
        <v>0</v>
      </c>
      <c r="AF35" s="184"/>
      <c r="AG35" s="212">
        <f t="shared" si="16"/>
        <v>0</v>
      </c>
      <c r="AH35" s="213"/>
      <c r="AJ35" s="21">
        <f t="shared" si="17"/>
        <v>10</v>
      </c>
    </row>
    <row r="36" spans="2:36" x14ac:dyDescent="0.3">
      <c r="B36" s="12" t="str">
        <f t="shared" si="18"/>
        <v>Alex</v>
      </c>
      <c r="C36" s="186">
        <f t="shared" si="19"/>
        <v>5</v>
      </c>
      <c r="D36" s="187"/>
      <c r="E36" s="186">
        <f t="shared" si="20"/>
        <v>8</v>
      </c>
      <c r="F36" s="187"/>
      <c r="G36" s="186">
        <f t="shared" si="21"/>
        <v>11</v>
      </c>
      <c r="H36" s="187"/>
      <c r="I36" s="186">
        <f t="shared" si="22"/>
        <v>13</v>
      </c>
      <c r="J36" s="187"/>
      <c r="K36" s="186">
        <f t="shared" si="23"/>
        <v>16</v>
      </c>
      <c r="L36" s="187"/>
      <c r="M36" s="186" t="str">
        <f t="shared" si="24"/>
        <v>-</v>
      </c>
      <c r="N36" s="187"/>
      <c r="O36" s="186">
        <f t="shared" si="25"/>
        <v>15</v>
      </c>
      <c r="P36" s="187"/>
      <c r="Q36" s="186">
        <f t="shared" si="26"/>
        <v>6</v>
      </c>
      <c r="R36" s="187"/>
      <c r="S36" s="186" t="str">
        <f t="shared" si="27"/>
        <v>-</v>
      </c>
      <c r="T36" s="187"/>
      <c r="U36" s="186">
        <f t="shared" si="28"/>
        <v>4</v>
      </c>
      <c r="V36" s="187"/>
      <c r="W36" s="186">
        <f t="shared" si="29"/>
        <v>7</v>
      </c>
      <c r="X36" s="187"/>
      <c r="Y36" s="186">
        <f t="shared" si="30"/>
        <v>14</v>
      </c>
      <c r="Z36" s="187"/>
      <c r="AA36" s="186">
        <f t="shared" si="31"/>
        <v>9</v>
      </c>
      <c r="AB36" s="187"/>
      <c r="AC36" s="186">
        <f t="shared" si="32"/>
        <v>10</v>
      </c>
      <c r="AD36" s="187"/>
      <c r="AE36" s="186">
        <f t="shared" ref="AE36" si="35">IF(AE7="",AF7,"-")</f>
        <v>0</v>
      </c>
      <c r="AF36" s="187"/>
      <c r="AG36" s="214">
        <f t="shared" si="16"/>
        <v>0</v>
      </c>
      <c r="AH36" s="215"/>
      <c r="AJ36" s="21">
        <f t="shared" si="17"/>
        <v>12</v>
      </c>
    </row>
    <row r="37" spans="2:36" x14ac:dyDescent="0.3">
      <c r="B37" s="11" t="str">
        <f t="shared" si="18"/>
        <v>Katelyn</v>
      </c>
      <c r="C37" s="183">
        <f t="shared" si="19"/>
        <v>8</v>
      </c>
      <c r="D37" s="184"/>
      <c r="E37" s="183">
        <f t="shared" si="20"/>
        <v>11</v>
      </c>
      <c r="F37" s="184"/>
      <c r="G37" s="183">
        <f t="shared" si="21"/>
        <v>13</v>
      </c>
      <c r="H37" s="184"/>
      <c r="I37" s="183">
        <f t="shared" si="22"/>
        <v>14</v>
      </c>
      <c r="J37" s="184"/>
      <c r="K37" s="183">
        <f t="shared" si="23"/>
        <v>16</v>
      </c>
      <c r="L37" s="184"/>
      <c r="M37" s="183" t="str">
        <f t="shared" si="24"/>
        <v>-</v>
      </c>
      <c r="N37" s="184"/>
      <c r="O37" s="183">
        <f t="shared" si="25"/>
        <v>15</v>
      </c>
      <c r="P37" s="184"/>
      <c r="Q37" s="183">
        <f t="shared" si="26"/>
        <v>3</v>
      </c>
      <c r="R37" s="184"/>
      <c r="S37" s="183" t="str">
        <f t="shared" si="27"/>
        <v>-</v>
      </c>
      <c r="T37" s="184"/>
      <c r="U37" s="183" t="str">
        <f t="shared" si="28"/>
        <v>-</v>
      </c>
      <c r="V37" s="184"/>
      <c r="W37" s="183">
        <f t="shared" si="29"/>
        <v>7</v>
      </c>
      <c r="X37" s="184"/>
      <c r="Y37" s="183">
        <f t="shared" si="30"/>
        <v>12</v>
      </c>
      <c r="Z37" s="184"/>
      <c r="AA37" s="183">
        <f t="shared" si="31"/>
        <v>4</v>
      </c>
      <c r="AB37" s="184"/>
      <c r="AC37" s="183">
        <f t="shared" si="32"/>
        <v>6</v>
      </c>
      <c r="AD37" s="184"/>
      <c r="AE37" s="183">
        <f t="shared" ref="AE37" si="36">IF(AE8="",AF8,"-")</f>
        <v>0</v>
      </c>
      <c r="AF37" s="184"/>
      <c r="AG37" s="212">
        <f t="shared" si="16"/>
        <v>0</v>
      </c>
      <c r="AH37" s="213"/>
      <c r="AJ37" s="21">
        <f t="shared" si="17"/>
        <v>11</v>
      </c>
    </row>
    <row r="38" spans="2:36" x14ac:dyDescent="0.3">
      <c r="B38" s="12" t="str">
        <f t="shared" si="18"/>
        <v>Shelby</v>
      </c>
      <c r="C38" s="186">
        <f t="shared" si="19"/>
        <v>4</v>
      </c>
      <c r="D38" s="187"/>
      <c r="E38" s="186" t="str">
        <f t="shared" si="20"/>
        <v>-</v>
      </c>
      <c r="F38" s="187"/>
      <c r="G38" s="186">
        <f t="shared" si="21"/>
        <v>14</v>
      </c>
      <c r="H38" s="187"/>
      <c r="I38" s="186">
        <f t="shared" si="22"/>
        <v>12</v>
      </c>
      <c r="J38" s="187"/>
      <c r="K38" s="186">
        <f t="shared" si="23"/>
        <v>13</v>
      </c>
      <c r="L38" s="187"/>
      <c r="M38" s="186" t="str">
        <f t="shared" si="24"/>
        <v>-</v>
      </c>
      <c r="N38" s="187"/>
      <c r="O38" s="186">
        <f t="shared" si="25"/>
        <v>16</v>
      </c>
      <c r="P38" s="187"/>
      <c r="Q38" s="186" t="str">
        <f t="shared" si="26"/>
        <v>-</v>
      </c>
      <c r="R38" s="187"/>
      <c r="S38" s="186" t="str">
        <f t="shared" si="27"/>
        <v>-</v>
      </c>
      <c r="T38" s="187"/>
      <c r="U38" s="186">
        <f t="shared" si="28"/>
        <v>6</v>
      </c>
      <c r="V38" s="187"/>
      <c r="W38" s="186" t="str">
        <f t="shared" si="29"/>
        <v>-</v>
      </c>
      <c r="X38" s="187"/>
      <c r="Y38" s="186">
        <f t="shared" si="30"/>
        <v>15</v>
      </c>
      <c r="Z38" s="187"/>
      <c r="AA38" s="186" t="str">
        <f t="shared" si="31"/>
        <v>-</v>
      </c>
      <c r="AB38" s="187"/>
      <c r="AC38" s="186" t="str">
        <f t="shared" si="32"/>
        <v>-</v>
      </c>
      <c r="AD38" s="187"/>
      <c r="AE38" s="186">
        <f t="shared" ref="AE38" si="37">IF(AE9="",AF9,"-")</f>
        <v>0</v>
      </c>
      <c r="AF38" s="187"/>
      <c r="AG38" s="214">
        <f t="shared" si="16"/>
        <v>0</v>
      </c>
      <c r="AH38" s="215"/>
      <c r="AJ38" s="21">
        <f t="shared" si="17"/>
        <v>7</v>
      </c>
    </row>
    <row r="39" spans="2:36" x14ac:dyDescent="0.3">
      <c r="B39" s="11" t="str">
        <f t="shared" si="18"/>
        <v>Chris</v>
      </c>
      <c r="C39" s="183" t="str">
        <f t="shared" si="19"/>
        <v>-</v>
      </c>
      <c r="D39" s="184"/>
      <c r="E39" s="183">
        <f t="shared" si="20"/>
        <v>10</v>
      </c>
      <c r="F39" s="184"/>
      <c r="G39" s="183" t="str">
        <f t="shared" si="21"/>
        <v>-</v>
      </c>
      <c r="H39" s="184"/>
      <c r="I39" s="183">
        <f t="shared" si="22"/>
        <v>11</v>
      </c>
      <c r="J39" s="184"/>
      <c r="K39" s="183">
        <f t="shared" si="23"/>
        <v>9</v>
      </c>
      <c r="L39" s="184"/>
      <c r="M39" s="183">
        <f t="shared" si="24"/>
        <v>7</v>
      </c>
      <c r="N39" s="184"/>
      <c r="O39" s="183">
        <f t="shared" si="25"/>
        <v>14</v>
      </c>
      <c r="P39" s="184"/>
      <c r="Q39" s="183">
        <f t="shared" si="26"/>
        <v>15</v>
      </c>
      <c r="R39" s="184"/>
      <c r="S39" s="183" t="str">
        <f t="shared" si="27"/>
        <v>-</v>
      </c>
      <c r="T39" s="184"/>
      <c r="U39" s="183" t="str">
        <f t="shared" si="28"/>
        <v>-</v>
      </c>
      <c r="V39" s="184"/>
      <c r="W39" s="183">
        <f t="shared" si="29"/>
        <v>6</v>
      </c>
      <c r="X39" s="184"/>
      <c r="Y39" s="183" t="str">
        <f t="shared" si="30"/>
        <v>-</v>
      </c>
      <c r="Z39" s="184"/>
      <c r="AA39" s="183" t="str">
        <f t="shared" si="31"/>
        <v>-</v>
      </c>
      <c r="AB39" s="184"/>
      <c r="AC39" s="183">
        <f t="shared" si="32"/>
        <v>16</v>
      </c>
      <c r="AD39" s="184"/>
      <c r="AE39" s="183">
        <f t="shared" ref="AE39" si="38">IF(AE10="",AF10,"-")</f>
        <v>0</v>
      </c>
      <c r="AF39" s="184"/>
      <c r="AG39" s="212">
        <f t="shared" si="16"/>
        <v>0</v>
      </c>
      <c r="AH39" s="213"/>
      <c r="AJ39" s="21">
        <f t="shared" si="17"/>
        <v>8</v>
      </c>
    </row>
    <row r="40" spans="2:36" x14ac:dyDescent="0.3">
      <c r="B40" s="12" t="str">
        <f t="shared" si="18"/>
        <v>Jeremy</v>
      </c>
      <c r="C40" s="186">
        <f t="shared" si="19"/>
        <v>3</v>
      </c>
      <c r="D40" s="187"/>
      <c r="E40" s="186">
        <f t="shared" si="20"/>
        <v>11</v>
      </c>
      <c r="F40" s="187"/>
      <c r="G40" s="186" t="str">
        <f t="shared" si="21"/>
        <v>-</v>
      </c>
      <c r="H40" s="187"/>
      <c r="I40" s="186">
        <f t="shared" si="22"/>
        <v>16</v>
      </c>
      <c r="J40" s="187"/>
      <c r="K40" s="186">
        <f t="shared" si="23"/>
        <v>14</v>
      </c>
      <c r="L40" s="187"/>
      <c r="M40" s="186" t="str">
        <f t="shared" si="24"/>
        <v>-</v>
      </c>
      <c r="N40" s="187"/>
      <c r="O40" s="186">
        <f t="shared" si="25"/>
        <v>15</v>
      </c>
      <c r="P40" s="187"/>
      <c r="Q40" s="186">
        <f t="shared" si="26"/>
        <v>8</v>
      </c>
      <c r="R40" s="187"/>
      <c r="S40" s="186" t="str">
        <f t="shared" si="27"/>
        <v>-</v>
      </c>
      <c r="T40" s="187"/>
      <c r="U40" s="186" t="str">
        <f t="shared" si="28"/>
        <v>-</v>
      </c>
      <c r="V40" s="187"/>
      <c r="W40" s="186">
        <f t="shared" si="29"/>
        <v>6</v>
      </c>
      <c r="X40" s="187"/>
      <c r="Y40" s="186">
        <f t="shared" si="30"/>
        <v>12</v>
      </c>
      <c r="Z40" s="187"/>
      <c r="AA40" s="186" t="str">
        <f t="shared" si="31"/>
        <v>-</v>
      </c>
      <c r="AB40" s="187"/>
      <c r="AC40" s="186">
        <f t="shared" si="32"/>
        <v>10</v>
      </c>
      <c r="AD40" s="187"/>
      <c r="AE40" s="186">
        <f t="shared" ref="AE40" si="39">IF(AE11="",AF11,"-")</f>
        <v>0</v>
      </c>
      <c r="AF40" s="187"/>
      <c r="AG40" s="214">
        <f t="shared" si="16"/>
        <v>0</v>
      </c>
      <c r="AH40" s="215"/>
      <c r="AJ40" s="21">
        <f t="shared" si="17"/>
        <v>9</v>
      </c>
    </row>
    <row r="41" spans="2:36" x14ac:dyDescent="0.3">
      <c r="B41" s="11" t="str">
        <f t="shared" si="18"/>
        <v>Sam</v>
      </c>
      <c r="C41" s="183">
        <f t="shared" si="19"/>
        <v>10</v>
      </c>
      <c r="D41" s="184"/>
      <c r="E41" s="183">
        <f t="shared" si="20"/>
        <v>11</v>
      </c>
      <c r="F41" s="184"/>
      <c r="G41" s="183">
        <f t="shared" si="21"/>
        <v>12</v>
      </c>
      <c r="H41" s="184"/>
      <c r="I41" s="183">
        <f t="shared" si="22"/>
        <v>16</v>
      </c>
      <c r="J41" s="184"/>
      <c r="K41" s="183">
        <f t="shared" si="23"/>
        <v>13</v>
      </c>
      <c r="L41" s="184"/>
      <c r="M41" s="183" t="str">
        <f t="shared" si="24"/>
        <v>-</v>
      </c>
      <c r="N41" s="184"/>
      <c r="O41" s="183">
        <f t="shared" si="25"/>
        <v>15</v>
      </c>
      <c r="P41" s="184"/>
      <c r="Q41" s="183">
        <f t="shared" si="26"/>
        <v>8</v>
      </c>
      <c r="R41" s="184"/>
      <c r="S41" s="183" t="str">
        <f t="shared" si="27"/>
        <v>-</v>
      </c>
      <c r="T41" s="184"/>
      <c r="U41" s="183" t="str">
        <f t="shared" si="28"/>
        <v>-</v>
      </c>
      <c r="V41" s="184"/>
      <c r="W41" s="183">
        <f t="shared" si="29"/>
        <v>4</v>
      </c>
      <c r="X41" s="184"/>
      <c r="Y41" s="183">
        <f t="shared" si="30"/>
        <v>7</v>
      </c>
      <c r="Z41" s="184"/>
      <c r="AA41" s="183" t="str">
        <f t="shared" si="31"/>
        <v>-</v>
      </c>
      <c r="AB41" s="184"/>
      <c r="AC41" s="183">
        <f t="shared" si="32"/>
        <v>6</v>
      </c>
      <c r="AD41" s="184"/>
      <c r="AE41" s="183">
        <f t="shared" ref="AE41" si="40">IF(AE12="",AF12,"-")</f>
        <v>0</v>
      </c>
      <c r="AF41" s="184"/>
      <c r="AG41" s="212">
        <f t="shared" si="16"/>
        <v>0</v>
      </c>
      <c r="AH41" s="213"/>
      <c r="AJ41" s="21">
        <f t="shared" si="17"/>
        <v>10</v>
      </c>
    </row>
    <row r="42" spans="2:36" x14ac:dyDescent="0.3">
      <c r="B42" s="12" t="str">
        <f t="shared" si="18"/>
        <v>Cody</v>
      </c>
      <c r="C42" s="186">
        <f t="shared" si="19"/>
        <v>7</v>
      </c>
      <c r="D42" s="187"/>
      <c r="E42" s="186">
        <f t="shared" si="20"/>
        <v>13</v>
      </c>
      <c r="F42" s="187"/>
      <c r="G42" s="186">
        <f t="shared" si="21"/>
        <v>9</v>
      </c>
      <c r="H42" s="187"/>
      <c r="I42" s="186">
        <f t="shared" si="22"/>
        <v>12</v>
      </c>
      <c r="J42" s="187"/>
      <c r="K42" s="186">
        <f t="shared" si="23"/>
        <v>14</v>
      </c>
      <c r="L42" s="187"/>
      <c r="M42" s="186" t="str">
        <f t="shared" si="24"/>
        <v>-</v>
      </c>
      <c r="N42" s="187"/>
      <c r="O42" s="186">
        <f t="shared" si="25"/>
        <v>16</v>
      </c>
      <c r="P42" s="187"/>
      <c r="Q42" s="186">
        <f t="shared" si="26"/>
        <v>5</v>
      </c>
      <c r="R42" s="187"/>
      <c r="S42" s="186" t="str">
        <f t="shared" si="27"/>
        <v>-</v>
      </c>
      <c r="T42" s="187"/>
      <c r="U42" s="186" t="str">
        <f t="shared" si="28"/>
        <v>-</v>
      </c>
      <c r="V42" s="187"/>
      <c r="W42" s="186">
        <f t="shared" si="29"/>
        <v>6</v>
      </c>
      <c r="X42" s="187"/>
      <c r="Y42" s="186">
        <f t="shared" si="30"/>
        <v>4</v>
      </c>
      <c r="Z42" s="187"/>
      <c r="AA42" s="186">
        <f t="shared" si="31"/>
        <v>3</v>
      </c>
      <c r="AB42" s="187"/>
      <c r="AC42" s="186">
        <f t="shared" si="32"/>
        <v>10</v>
      </c>
      <c r="AD42" s="187"/>
      <c r="AE42" s="186">
        <f t="shared" ref="AE42" si="41">IF(AE13="",AF13,"-")</f>
        <v>0</v>
      </c>
      <c r="AF42" s="187"/>
      <c r="AG42" s="214">
        <f t="shared" si="16"/>
        <v>0</v>
      </c>
      <c r="AH42" s="215"/>
      <c r="AJ42" s="21">
        <f t="shared" si="17"/>
        <v>11</v>
      </c>
    </row>
    <row r="43" spans="2:36" x14ac:dyDescent="0.3">
      <c r="B43" s="11" t="str">
        <f t="shared" si="18"/>
        <v>Tom</v>
      </c>
      <c r="C43" s="183">
        <f t="shared" si="19"/>
        <v>14</v>
      </c>
      <c r="D43" s="184"/>
      <c r="E43" s="183">
        <f t="shared" si="20"/>
        <v>11</v>
      </c>
      <c r="F43" s="184"/>
      <c r="G43" s="183">
        <f t="shared" si="21"/>
        <v>10</v>
      </c>
      <c r="H43" s="184"/>
      <c r="I43" s="183">
        <f t="shared" si="22"/>
        <v>9</v>
      </c>
      <c r="J43" s="184"/>
      <c r="K43" s="183">
        <f t="shared" si="23"/>
        <v>15</v>
      </c>
      <c r="L43" s="184"/>
      <c r="M43" s="183" t="str">
        <f t="shared" si="24"/>
        <v>-</v>
      </c>
      <c r="N43" s="184"/>
      <c r="O43" s="183">
        <f t="shared" si="25"/>
        <v>16</v>
      </c>
      <c r="P43" s="184"/>
      <c r="Q43" s="183" t="str">
        <f t="shared" si="26"/>
        <v>-</v>
      </c>
      <c r="R43" s="184"/>
      <c r="S43" s="183" t="str">
        <f t="shared" si="27"/>
        <v>-</v>
      </c>
      <c r="T43" s="184"/>
      <c r="U43" s="183" t="str">
        <f t="shared" si="28"/>
        <v>-</v>
      </c>
      <c r="V43" s="184"/>
      <c r="W43" s="183">
        <f t="shared" si="29"/>
        <v>6</v>
      </c>
      <c r="X43" s="184"/>
      <c r="Y43" s="183">
        <f t="shared" si="30"/>
        <v>5</v>
      </c>
      <c r="Z43" s="184"/>
      <c r="AA43" s="183" t="str">
        <f t="shared" si="31"/>
        <v>-</v>
      </c>
      <c r="AB43" s="184"/>
      <c r="AC43" s="183">
        <f t="shared" si="32"/>
        <v>13</v>
      </c>
      <c r="AD43" s="184"/>
      <c r="AE43" s="183">
        <f t="shared" ref="AE43" si="42">IF(AE14="",AF14,"-")</f>
        <v>0</v>
      </c>
      <c r="AF43" s="184"/>
      <c r="AG43" s="212">
        <f t="shared" si="16"/>
        <v>0</v>
      </c>
      <c r="AH43" s="213"/>
      <c r="AJ43" s="21">
        <f t="shared" si="17"/>
        <v>9</v>
      </c>
    </row>
    <row r="44" spans="2:36" x14ac:dyDescent="0.3">
      <c r="B44" s="12" t="str">
        <f t="shared" si="18"/>
        <v>Austin</v>
      </c>
      <c r="C44" s="186">
        <f t="shared" si="19"/>
        <v>5</v>
      </c>
      <c r="D44" s="187"/>
      <c r="E44" s="186">
        <f t="shared" si="20"/>
        <v>10</v>
      </c>
      <c r="F44" s="187"/>
      <c r="G44" s="186">
        <f t="shared" si="21"/>
        <v>8</v>
      </c>
      <c r="H44" s="187"/>
      <c r="I44" s="186">
        <f t="shared" si="22"/>
        <v>14</v>
      </c>
      <c r="J44" s="187"/>
      <c r="K44" s="186">
        <f t="shared" si="23"/>
        <v>16</v>
      </c>
      <c r="L44" s="187"/>
      <c r="M44" s="186" t="str">
        <f t="shared" si="24"/>
        <v>-</v>
      </c>
      <c r="N44" s="187"/>
      <c r="O44" s="186">
        <f t="shared" si="25"/>
        <v>15</v>
      </c>
      <c r="P44" s="187"/>
      <c r="Q44" s="186">
        <f t="shared" si="26"/>
        <v>4</v>
      </c>
      <c r="R44" s="187"/>
      <c r="S44" s="186" t="str">
        <f t="shared" si="27"/>
        <v>-</v>
      </c>
      <c r="T44" s="187"/>
      <c r="U44" s="186">
        <f t="shared" si="28"/>
        <v>6</v>
      </c>
      <c r="V44" s="187"/>
      <c r="W44" s="186">
        <f t="shared" si="29"/>
        <v>7</v>
      </c>
      <c r="X44" s="187"/>
      <c r="Y44" s="186">
        <f t="shared" si="30"/>
        <v>12</v>
      </c>
      <c r="Z44" s="187"/>
      <c r="AA44" s="186" t="str">
        <f t="shared" si="31"/>
        <v>-</v>
      </c>
      <c r="AB44" s="187"/>
      <c r="AC44" s="186">
        <f t="shared" si="32"/>
        <v>9</v>
      </c>
      <c r="AD44" s="187"/>
      <c r="AE44" s="186">
        <f t="shared" ref="AE44" si="43">IF(AE15="",AF15,"-")</f>
        <v>0</v>
      </c>
      <c r="AF44" s="187"/>
      <c r="AG44" s="214">
        <f t="shared" si="16"/>
        <v>0</v>
      </c>
      <c r="AH44" s="215"/>
      <c r="AJ44" s="21">
        <f t="shared" si="17"/>
        <v>11</v>
      </c>
    </row>
    <row r="45" spans="2:36" x14ac:dyDescent="0.3">
      <c r="B45" s="11" t="str">
        <f t="shared" si="18"/>
        <v>Cecil</v>
      </c>
      <c r="C45" s="183" t="str">
        <f t="shared" si="19"/>
        <v>-</v>
      </c>
      <c r="D45" s="184"/>
      <c r="E45" s="183">
        <f t="shared" si="20"/>
        <v>12</v>
      </c>
      <c r="F45" s="184"/>
      <c r="G45" s="183">
        <f t="shared" si="21"/>
        <v>13</v>
      </c>
      <c r="H45" s="184"/>
      <c r="I45" s="183">
        <f t="shared" si="22"/>
        <v>15</v>
      </c>
      <c r="J45" s="184"/>
      <c r="K45" s="183">
        <f t="shared" si="23"/>
        <v>11</v>
      </c>
      <c r="L45" s="184"/>
      <c r="M45" s="183" t="str">
        <f t="shared" si="24"/>
        <v>-</v>
      </c>
      <c r="N45" s="184"/>
      <c r="O45" s="183">
        <f t="shared" si="25"/>
        <v>16</v>
      </c>
      <c r="P45" s="184"/>
      <c r="Q45" s="183">
        <f t="shared" si="26"/>
        <v>5</v>
      </c>
      <c r="R45" s="184"/>
      <c r="S45" s="183" t="str">
        <f t="shared" si="27"/>
        <v>-</v>
      </c>
      <c r="T45" s="184"/>
      <c r="U45" s="183" t="str">
        <f t="shared" si="28"/>
        <v>-</v>
      </c>
      <c r="V45" s="184"/>
      <c r="W45" s="183">
        <f t="shared" si="29"/>
        <v>7</v>
      </c>
      <c r="X45" s="184"/>
      <c r="Y45" s="183" t="str">
        <f t="shared" si="30"/>
        <v>-</v>
      </c>
      <c r="Z45" s="184"/>
      <c r="AA45" s="183">
        <f t="shared" si="31"/>
        <v>6</v>
      </c>
      <c r="AB45" s="184"/>
      <c r="AC45" s="183">
        <f t="shared" si="32"/>
        <v>9</v>
      </c>
      <c r="AD45" s="184"/>
      <c r="AE45" s="183">
        <f t="shared" ref="AE45" si="44">IF(AE16="",AF16,"-")</f>
        <v>0</v>
      </c>
      <c r="AF45" s="184"/>
      <c r="AG45" s="212">
        <f t="shared" si="16"/>
        <v>0</v>
      </c>
      <c r="AH45" s="213"/>
      <c r="AJ45" s="21">
        <f t="shared" si="17"/>
        <v>9</v>
      </c>
    </row>
    <row r="46" spans="2:36" x14ac:dyDescent="0.3">
      <c r="B46" s="12" t="str">
        <f t="shared" si="18"/>
        <v>Thadd</v>
      </c>
      <c r="C46" s="186">
        <f t="shared" si="19"/>
        <v>7</v>
      </c>
      <c r="D46" s="187"/>
      <c r="E46" s="186">
        <f t="shared" si="20"/>
        <v>10</v>
      </c>
      <c r="F46" s="187"/>
      <c r="G46" s="186">
        <f t="shared" si="21"/>
        <v>14</v>
      </c>
      <c r="H46" s="187"/>
      <c r="I46" s="186">
        <f t="shared" si="22"/>
        <v>3</v>
      </c>
      <c r="J46" s="187"/>
      <c r="K46" s="186">
        <f t="shared" si="23"/>
        <v>15</v>
      </c>
      <c r="L46" s="187"/>
      <c r="M46" s="186" t="str">
        <f t="shared" si="24"/>
        <v>-</v>
      </c>
      <c r="N46" s="187"/>
      <c r="O46" s="186">
        <f t="shared" si="25"/>
        <v>16</v>
      </c>
      <c r="P46" s="187"/>
      <c r="Q46" s="186">
        <f t="shared" si="26"/>
        <v>8</v>
      </c>
      <c r="R46" s="187"/>
      <c r="S46" s="186" t="str">
        <f t="shared" si="27"/>
        <v>-</v>
      </c>
      <c r="T46" s="187"/>
      <c r="U46" s="186" t="str">
        <f t="shared" si="28"/>
        <v>-</v>
      </c>
      <c r="V46" s="187"/>
      <c r="W46" s="186">
        <f t="shared" si="29"/>
        <v>5</v>
      </c>
      <c r="X46" s="187"/>
      <c r="Y46" s="186">
        <f t="shared" si="30"/>
        <v>11</v>
      </c>
      <c r="Z46" s="187"/>
      <c r="AA46" s="186" t="str">
        <f t="shared" si="31"/>
        <v>-</v>
      </c>
      <c r="AB46" s="187"/>
      <c r="AC46" s="186">
        <f t="shared" si="32"/>
        <v>13</v>
      </c>
      <c r="AD46" s="187"/>
      <c r="AE46" s="186">
        <f t="shared" ref="AE46" si="45">IF(AE17="",AF17,"-")</f>
        <v>0</v>
      </c>
      <c r="AF46" s="187"/>
      <c r="AG46" s="214">
        <f t="shared" si="16"/>
        <v>0</v>
      </c>
      <c r="AH46" s="215"/>
      <c r="AJ46" s="21">
        <f t="shared" si="17"/>
        <v>10</v>
      </c>
    </row>
    <row r="47" spans="2:36" x14ac:dyDescent="0.3">
      <c r="B47" s="11" t="str">
        <f t="shared" si="18"/>
        <v>Walker</v>
      </c>
      <c r="C47" s="183">
        <f t="shared" si="19"/>
        <v>11</v>
      </c>
      <c r="D47" s="184"/>
      <c r="E47" s="183">
        <f t="shared" si="20"/>
        <v>14</v>
      </c>
      <c r="F47" s="184"/>
      <c r="G47" s="183">
        <f t="shared" si="21"/>
        <v>15</v>
      </c>
      <c r="H47" s="184"/>
      <c r="I47" s="183">
        <f t="shared" si="22"/>
        <v>16</v>
      </c>
      <c r="J47" s="184"/>
      <c r="K47" s="183">
        <f t="shared" si="23"/>
        <v>12</v>
      </c>
      <c r="L47" s="184"/>
      <c r="M47" s="183" t="str">
        <f t="shared" si="24"/>
        <v>-</v>
      </c>
      <c r="N47" s="184"/>
      <c r="O47" s="183">
        <f t="shared" si="25"/>
        <v>10</v>
      </c>
      <c r="P47" s="184"/>
      <c r="Q47" s="183">
        <f t="shared" si="26"/>
        <v>8</v>
      </c>
      <c r="R47" s="184"/>
      <c r="S47" s="183" t="str">
        <f t="shared" si="27"/>
        <v>-</v>
      </c>
      <c r="T47" s="184"/>
      <c r="U47" s="183" t="str">
        <f t="shared" si="28"/>
        <v>-</v>
      </c>
      <c r="V47" s="184"/>
      <c r="W47" s="183">
        <f t="shared" si="29"/>
        <v>5</v>
      </c>
      <c r="X47" s="184"/>
      <c r="Y47" s="183">
        <f t="shared" si="30"/>
        <v>3</v>
      </c>
      <c r="Z47" s="184"/>
      <c r="AA47" s="183">
        <f t="shared" si="31"/>
        <v>6</v>
      </c>
      <c r="AB47" s="184"/>
      <c r="AC47" s="183" t="str">
        <f t="shared" si="32"/>
        <v>-</v>
      </c>
      <c r="AD47" s="184"/>
      <c r="AE47" s="183">
        <f t="shared" ref="AE47" si="46">IF(AE18="",AF18,"-")</f>
        <v>0</v>
      </c>
      <c r="AF47" s="184"/>
      <c r="AG47" s="183">
        <f t="shared" si="16"/>
        <v>0</v>
      </c>
      <c r="AH47" s="185"/>
      <c r="AJ47" s="21">
        <f t="shared" si="17"/>
        <v>10</v>
      </c>
    </row>
    <row r="48" spans="2:36" x14ac:dyDescent="0.3">
      <c r="B48" s="37" t="str">
        <f t="shared" si="18"/>
        <v>A. Little</v>
      </c>
      <c r="C48" s="186">
        <f t="shared" si="19"/>
        <v>13</v>
      </c>
      <c r="D48" s="187"/>
      <c r="E48" s="186">
        <f t="shared" si="20"/>
        <v>9</v>
      </c>
      <c r="F48" s="187"/>
      <c r="G48" s="186">
        <f t="shared" si="21"/>
        <v>15</v>
      </c>
      <c r="H48" s="187"/>
      <c r="I48" s="186" t="str">
        <f t="shared" si="22"/>
        <v>-</v>
      </c>
      <c r="J48" s="187"/>
      <c r="K48" s="186">
        <f t="shared" si="23"/>
        <v>14</v>
      </c>
      <c r="L48" s="187"/>
      <c r="M48" s="186" t="str">
        <f t="shared" si="24"/>
        <v>-</v>
      </c>
      <c r="N48" s="187"/>
      <c r="O48" s="186">
        <f t="shared" si="25"/>
        <v>16</v>
      </c>
      <c r="P48" s="187"/>
      <c r="Q48" s="186">
        <f t="shared" si="26"/>
        <v>4</v>
      </c>
      <c r="R48" s="187"/>
      <c r="S48" s="186" t="str">
        <f t="shared" si="27"/>
        <v>-</v>
      </c>
      <c r="T48" s="187"/>
      <c r="U48" s="186" t="str">
        <f t="shared" si="28"/>
        <v>-</v>
      </c>
      <c r="V48" s="187"/>
      <c r="W48" s="186">
        <f t="shared" si="29"/>
        <v>11</v>
      </c>
      <c r="X48" s="187"/>
      <c r="Y48" s="186">
        <f t="shared" si="30"/>
        <v>10</v>
      </c>
      <c r="Z48" s="187"/>
      <c r="AA48" s="186" t="str">
        <f t="shared" si="31"/>
        <v>-</v>
      </c>
      <c r="AB48" s="187"/>
      <c r="AC48" s="186">
        <f t="shared" si="32"/>
        <v>6</v>
      </c>
      <c r="AD48" s="187"/>
      <c r="AE48" s="186">
        <f t="shared" ref="AE48" si="47">IF(AE19="",AF19,"-")</f>
        <v>0</v>
      </c>
      <c r="AF48" s="187"/>
      <c r="AG48" s="186">
        <f t="shared" si="16"/>
        <v>0</v>
      </c>
      <c r="AH48" s="188"/>
      <c r="AJ48" s="21">
        <f t="shared" si="17"/>
        <v>9</v>
      </c>
    </row>
    <row r="49" spans="2:36" x14ac:dyDescent="0.3">
      <c r="B49" s="11" t="str">
        <f t="shared" si="18"/>
        <v>Carly</v>
      </c>
      <c r="C49" s="183">
        <f t="shared" si="19"/>
        <v>6</v>
      </c>
      <c r="D49" s="184"/>
      <c r="E49" s="183">
        <f t="shared" si="20"/>
        <v>10</v>
      </c>
      <c r="F49" s="184"/>
      <c r="G49" s="183">
        <f t="shared" si="21"/>
        <v>12</v>
      </c>
      <c r="H49" s="184"/>
      <c r="I49" s="183">
        <f t="shared" si="22"/>
        <v>16</v>
      </c>
      <c r="J49" s="184"/>
      <c r="K49" s="183">
        <f t="shared" si="23"/>
        <v>15</v>
      </c>
      <c r="L49" s="184"/>
      <c r="M49" s="183" t="str">
        <f t="shared" si="24"/>
        <v>-</v>
      </c>
      <c r="N49" s="184"/>
      <c r="O49" s="183">
        <f t="shared" si="25"/>
        <v>13</v>
      </c>
      <c r="P49" s="184"/>
      <c r="Q49" s="183">
        <f t="shared" si="26"/>
        <v>7</v>
      </c>
      <c r="R49" s="184"/>
      <c r="S49" s="183" t="str">
        <f t="shared" si="27"/>
        <v>-</v>
      </c>
      <c r="T49" s="184"/>
      <c r="U49" s="183" t="str">
        <f t="shared" si="28"/>
        <v>-</v>
      </c>
      <c r="V49" s="184"/>
      <c r="W49" s="183" t="str">
        <f t="shared" si="29"/>
        <v>-</v>
      </c>
      <c r="X49" s="184"/>
      <c r="Y49" s="183">
        <f t="shared" si="30"/>
        <v>14</v>
      </c>
      <c r="Z49" s="184"/>
      <c r="AA49" s="183">
        <f t="shared" si="31"/>
        <v>9</v>
      </c>
      <c r="AB49" s="184"/>
      <c r="AC49" s="183">
        <f t="shared" si="32"/>
        <v>11</v>
      </c>
      <c r="AD49" s="184"/>
      <c r="AE49" s="183">
        <f t="shared" ref="AE49" si="48">IF(AE20="",AF20,"-")</f>
        <v>0</v>
      </c>
      <c r="AF49" s="184"/>
      <c r="AG49" s="56"/>
      <c r="AH49" s="58"/>
      <c r="AJ49" s="21">
        <f t="shared" si="17"/>
        <v>10</v>
      </c>
    </row>
    <row r="50" spans="2:36" x14ac:dyDescent="0.3">
      <c r="B50" s="12" t="str">
        <f t="shared" si="18"/>
        <v>Bobbo</v>
      </c>
      <c r="C50" s="186">
        <f t="shared" si="19"/>
        <v>7</v>
      </c>
      <c r="D50" s="187"/>
      <c r="E50" s="186">
        <f t="shared" si="20"/>
        <v>6</v>
      </c>
      <c r="F50" s="187"/>
      <c r="G50" s="186">
        <f t="shared" si="21"/>
        <v>5</v>
      </c>
      <c r="H50" s="187"/>
      <c r="I50" s="186">
        <f t="shared" si="22"/>
        <v>13</v>
      </c>
      <c r="J50" s="187"/>
      <c r="K50" s="186">
        <f t="shared" si="23"/>
        <v>12</v>
      </c>
      <c r="L50" s="187"/>
      <c r="M50" s="186" t="str">
        <f t="shared" si="24"/>
        <v>-</v>
      </c>
      <c r="N50" s="187"/>
      <c r="O50" s="186">
        <f t="shared" si="25"/>
        <v>14</v>
      </c>
      <c r="P50" s="187"/>
      <c r="Q50" s="186">
        <f t="shared" si="26"/>
        <v>9</v>
      </c>
      <c r="R50" s="187"/>
      <c r="S50" s="186" t="str">
        <f t="shared" si="27"/>
        <v>-</v>
      </c>
      <c r="T50" s="187"/>
      <c r="U50" s="186" t="str">
        <f t="shared" si="28"/>
        <v>-</v>
      </c>
      <c r="V50" s="187"/>
      <c r="W50" s="186">
        <f t="shared" si="29"/>
        <v>10</v>
      </c>
      <c r="X50" s="187"/>
      <c r="Y50" s="186">
        <f t="shared" si="30"/>
        <v>3</v>
      </c>
      <c r="Z50" s="187"/>
      <c r="AA50" s="186">
        <f t="shared" si="31"/>
        <v>4</v>
      </c>
      <c r="AB50" s="187"/>
      <c r="AC50" s="186">
        <f t="shared" si="32"/>
        <v>16</v>
      </c>
      <c r="AD50" s="187"/>
      <c r="AE50" s="127"/>
      <c r="AF50" s="128"/>
      <c r="AG50" s="56"/>
      <c r="AH50" s="58"/>
      <c r="AJ50" s="21">
        <f t="shared" si="17"/>
        <v>11</v>
      </c>
    </row>
    <row r="51" spans="2:36" x14ac:dyDescent="0.3">
      <c r="B51" s="11" t="str">
        <f t="shared" si="18"/>
        <v>Trent</v>
      </c>
      <c r="C51" s="183">
        <f t="shared" si="19"/>
        <v>15</v>
      </c>
      <c r="D51" s="184"/>
      <c r="E51" s="183">
        <f t="shared" si="20"/>
        <v>6</v>
      </c>
      <c r="F51" s="184"/>
      <c r="G51" s="183">
        <f t="shared" si="21"/>
        <v>5</v>
      </c>
      <c r="H51" s="184"/>
      <c r="I51" s="183">
        <f t="shared" si="22"/>
        <v>8</v>
      </c>
      <c r="J51" s="184"/>
      <c r="K51" s="183">
        <f t="shared" si="23"/>
        <v>14</v>
      </c>
      <c r="L51" s="184"/>
      <c r="M51" s="183">
        <f t="shared" si="24"/>
        <v>3</v>
      </c>
      <c r="N51" s="184"/>
      <c r="O51" s="183">
        <f t="shared" si="25"/>
        <v>16</v>
      </c>
      <c r="P51" s="184"/>
      <c r="Q51" s="183">
        <f t="shared" si="26"/>
        <v>13</v>
      </c>
      <c r="R51" s="184"/>
      <c r="S51" s="183" t="str">
        <f t="shared" si="27"/>
        <v>-</v>
      </c>
      <c r="T51" s="184"/>
      <c r="U51" s="183" t="str">
        <f t="shared" si="28"/>
        <v>-</v>
      </c>
      <c r="V51" s="184"/>
      <c r="W51" s="183">
        <f t="shared" si="29"/>
        <v>11</v>
      </c>
      <c r="X51" s="184"/>
      <c r="Y51" s="183">
        <f t="shared" si="30"/>
        <v>10</v>
      </c>
      <c r="Z51" s="184"/>
      <c r="AA51" s="183">
        <f t="shared" si="31"/>
        <v>4</v>
      </c>
      <c r="AB51" s="184"/>
      <c r="AC51" s="183" t="str">
        <f t="shared" si="32"/>
        <v>-</v>
      </c>
      <c r="AD51" s="184"/>
      <c r="AE51" s="127"/>
      <c r="AF51" s="128"/>
      <c r="AG51" s="56"/>
      <c r="AH51" s="58"/>
      <c r="AJ51" s="21">
        <f t="shared" si="17"/>
        <v>11</v>
      </c>
    </row>
    <row r="52" spans="2:36" x14ac:dyDescent="0.3">
      <c r="B52" s="12" t="str">
        <f t="shared" si="18"/>
        <v>Mitch</v>
      </c>
      <c r="C52" s="186">
        <f t="shared" si="19"/>
        <v>9</v>
      </c>
      <c r="D52" s="187"/>
      <c r="E52" s="186">
        <f t="shared" si="20"/>
        <v>10</v>
      </c>
      <c r="F52" s="187"/>
      <c r="G52" s="186">
        <f t="shared" si="21"/>
        <v>14</v>
      </c>
      <c r="H52" s="187"/>
      <c r="I52" s="186">
        <f t="shared" si="22"/>
        <v>13</v>
      </c>
      <c r="J52" s="187"/>
      <c r="K52" s="186">
        <f t="shared" si="23"/>
        <v>15</v>
      </c>
      <c r="L52" s="187"/>
      <c r="M52" s="186" t="str">
        <f t="shared" si="24"/>
        <v>-</v>
      </c>
      <c r="N52" s="187"/>
      <c r="O52" s="186">
        <f t="shared" si="25"/>
        <v>16</v>
      </c>
      <c r="P52" s="187"/>
      <c r="Q52" s="186" t="str">
        <f t="shared" si="26"/>
        <v>-</v>
      </c>
      <c r="R52" s="187"/>
      <c r="S52" s="186" t="str">
        <f t="shared" si="27"/>
        <v>-</v>
      </c>
      <c r="T52" s="187"/>
      <c r="U52" s="186" t="str">
        <f t="shared" si="28"/>
        <v>-</v>
      </c>
      <c r="V52" s="187"/>
      <c r="W52" s="186" t="str">
        <f t="shared" si="29"/>
        <v>-</v>
      </c>
      <c r="X52" s="187"/>
      <c r="Y52" s="186">
        <f t="shared" si="30"/>
        <v>12</v>
      </c>
      <c r="Z52" s="187"/>
      <c r="AA52" s="186" t="str">
        <f t="shared" si="31"/>
        <v>-</v>
      </c>
      <c r="AB52" s="187"/>
      <c r="AC52" s="186" t="str">
        <f t="shared" si="32"/>
        <v>-</v>
      </c>
      <c r="AD52" s="187"/>
      <c r="AE52" s="127"/>
      <c r="AF52" s="128"/>
      <c r="AG52" s="56"/>
      <c r="AH52" s="58"/>
      <c r="AJ52" s="21">
        <f t="shared" si="17"/>
        <v>7</v>
      </c>
    </row>
    <row r="53" spans="2:36" x14ac:dyDescent="0.3">
      <c r="B53" s="11" t="str">
        <f t="shared" si="18"/>
        <v>Randi</v>
      </c>
      <c r="C53" s="183">
        <f t="shared" si="19"/>
        <v>8</v>
      </c>
      <c r="D53" s="184"/>
      <c r="E53" s="183">
        <f t="shared" si="20"/>
        <v>10</v>
      </c>
      <c r="F53" s="184"/>
      <c r="G53" s="183">
        <f t="shared" si="21"/>
        <v>13</v>
      </c>
      <c r="H53" s="184"/>
      <c r="I53" s="183">
        <f t="shared" si="22"/>
        <v>14</v>
      </c>
      <c r="J53" s="184"/>
      <c r="K53" s="183">
        <f t="shared" si="23"/>
        <v>16</v>
      </c>
      <c r="L53" s="184"/>
      <c r="M53" s="183" t="str">
        <f t="shared" si="24"/>
        <v>-</v>
      </c>
      <c r="N53" s="184"/>
      <c r="O53" s="183">
        <f t="shared" si="25"/>
        <v>15</v>
      </c>
      <c r="P53" s="184"/>
      <c r="Q53" s="183" t="str">
        <f t="shared" si="26"/>
        <v>-</v>
      </c>
      <c r="R53" s="184"/>
      <c r="S53" s="183" t="str">
        <f t="shared" si="27"/>
        <v>-</v>
      </c>
      <c r="T53" s="184"/>
      <c r="U53" s="183" t="str">
        <f t="shared" si="28"/>
        <v>-</v>
      </c>
      <c r="V53" s="184"/>
      <c r="W53" s="183">
        <f t="shared" si="29"/>
        <v>5</v>
      </c>
      <c r="X53" s="184"/>
      <c r="Y53" s="183">
        <f t="shared" si="30"/>
        <v>12</v>
      </c>
      <c r="Z53" s="184"/>
      <c r="AA53" s="183">
        <f t="shared" si="31"/>
        <v>4</v>
      </c>
      <c r="AB53" s="184"/>
      <c r="AC53" s="183">
        <f t="shared" si="32"/>
        <v>7</v>
      </c>
      <c r="AD53" s="184"/>
      <c r="AE53" s="127"/>
      <c r="AF53" s="128"/>
      <c r="AG53" s="56"/>
      <c r="AH53" s="58"/>
      <c r="AJ53" s="21">
        <f t="shared" si="17"/>
        <v>10</v>
      </c>
    </row>
    <row r="54" spans="2:36" ht="14.95" thickBot="1" x14ac:dyDescent="0.35">
      <c r="B54" s="12" t="str">
        <f t="shared" si="18"/>
        <v>Brett</v>
      </c>
      <c r="C54" s="186" t="str">
        <f t="shared" si="19"/>
        <v>-</v>
      </c>
      <c r="D54" s="187"/>
      <c r="E54" s="186">
        <f t="shared" si="20"/>
        <v>13</v>
      </c>
      <c r="F54" s="187"/>
      <c r="G54" s="186">
        <f t="shared" si="21"/>
        <v>9</v>
      </c>
      <c r="H54" s="187"/>
      <c r="I54" s="186">
        <f t="shared" si="22"/>
        <v>10</v>
      </c>
      <c r="J54" s="187"/>
      <c r="K54" s="186">
        <f t="shared" si="23"/>
        <v>12</v>
      </c>
      <c r="L54" s="187"/>
      <c r="M54" s="186" t="str">
        <f t="shared" si="24"/>
        <v>-</v>
      </c>
      <c r="N54" s="187"/>
      <c r="O54" s="186">
        <f t="shared" si="25"/>
        <v>16</v>
      </c>
      <c r="P54" s="187"/>
      <c r="Q54" s="186">
        <f t="shared" si="26"/>
        <v>8</v>
      </c>
      <c r="R54" s="187"/>
      <c r="S54" s="186" t="str">
        <f t="shared" si="27"/>
        <v>-</v>
      </c>
      <c r="T54" s="187"/>
      <c r="U54" s="186">
        <f t="shared" si="28"/>
        <v>4</v>
      </c>
      <c r="V54" s="187"/>
      <c r="W54" s="186">
        <f t="shared" si="29"/>
        <v>5</v>
      </c>
      <c r="X54" s="187"/>
      <c r="Y54" s="186">
        <f t="shared" si="30"/>
        <v>15</v>
      </c>
      <c r="Z54" s="187"/>
      <c r="AA54" s="186" t="str">
        <f t="shared" si="31"/>
        <v>-</v>
      </c>
      <c r="AB54" s="187"/>
      <c r="AC54" s="186">
        <f t="shared" si="32"/>
        <v>14</v>
      </c>
      <c r="AD54" s="187"/>
      <c r="AE54" s="205">
        <f t="shared" ref="AE54" si="49">IF(AE25="",AF25,"-")</f>
        <v>0</v>
      </c>
      <c r="AF54" s="206"/>
      <c r="AG54" s="210">
        <f t="shared" ref="AG54" si="50">IF(AG25="",AH25,"-")</f>
        <v>0</v>
      </c>
      <c r="AH54" s="211"/>
      <c r="AJ54" s="21">
        <f t="shared" si="17"/>
        <v>10</v>
      </c>
    </row>
    <row r="55" spans="2:36" x14ac:dyDescent="0.3">
      <c r="L55" s="10"/>
    </row>
    <row r="57" spans="2:36" x14ac:dyDescent="0.3">
      <c r="E57" t="s">
        <v>17</v>
      </c>
    </row>
  </sheetData>
  <mergeCells count="393">
    <mergeCell ref="U53:V53"/>
    <mergeCell ref="W53:X53"/>
    <mergeCell ref="Y53:Z53"/>
    <mergeCell ref="AA53:AB53"/>
    <mergeCell ref="AC53:AD53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M52:N52"/>
    <mergeCell ref="O52:P52"/>
    <mergeCell ref="Q52:R52"/>
    <mergeCell ref="S52:T52"/>
    <mergeCell ref="U52:V52"/>
    <mergeCell ref="U50:V50"/>
    <mergeCell ref="W50:X50"/>
    <mergeCell ref="Y50:Z50"/>
    <mergeCell ref="AA50:AB50"/>
    <mergeCell ref="AC50:AD50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AC26:AD26"/>
    <mergeCell ref="B2:AJ2"/>
    <mergeCell ref="C3:D3"/>
    <mergeCell ref="E3:F3"/>
    <mergeCell ref="G3:H3"/>
    <mergeCell ref="I3:J3"/>
    <mergeCell ref="K3:L3"/>
    <mergeCell ref="M3:N3"/>
    <mergeCell ref="O3:P3"/>
    <mergeCell ref="S3:T3"/>
    <mergeCell ref="U3:V3"/>
    <mergeCell ref="AG3:AH3"/>
    <mergeCell ref="W3:X3"/>
    <mergeCell ref="Y3:Z3"/>
    <mergeCell ref="AA3:AB3"/>
    <mergeCell ref="Q3:R3"/>
    <mergeCell ref="AC3:AD3"/>
    <mergeCell ref="AE3:AF3"/>
    <mergeCell ref="AE26:AF26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S32:T32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S26:T26"/>
    <mergeCell ref="AG26:AH26"/>
    <mergeCell ref="U26:V26"/>
    <mergeCell ref="W26:X26"/>
    <mergeCell ref="Y26:Z26"/>
    <mergeCell ref="AA26:AB26"/>
    <mergeCell ref="C33:D33"/>
    <mergeCell ref="E33:F33"/>
    <mergeCell ref="G33:H33"/>
    <mergeCell ref="I33:J33"/>
    <mergeCell ref="K33:L33"/>
    <mergeCell ref="M33:N33"/>
    <mergeCell ref="O33:P33"/>
    <mergeCell ref="Q33:R33"/>
    <mergeCell ref="E26:F26"/>
    <mergeCell ref="G26:H26"/>
    <mergeCell ref="I26:J26"/>
    <mergeCell ref="K26:L26"/>
    <mergeCell ref="M26:N26"/>
    <mergeCell ref="O26:P26"/>
    <mergeCell ref="Q26:R26"/>
    <mergeCell ref="S34:T34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G37:H37"/>
    <mergeCell ref="I37:J37"/>
    <mergeCell ref="K37:L37"/>
    <mergeCell ref="M37:N37"/>
    <mergeCell ref="O37:P37"/>
    <mergeCell ref="Q37:R37"/>
    <mergeCell ref="S36:T36"/>
    <mergeCell ref="AE35:AF35"/>
    <mergeCell ref="G35:H35"/>
    <mergeCell ref="I35:J35"/>
    <mergeCell ref="K35:L35"/>
    <mergeCell ref="M35:N35"/>
    <mergeCell ref="O35:P35"/>
    <mergeCell ref="Q35:R35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C39:D39"/>
    <mergeCell ref="E39:F39"/>
    <mergeCell ref="G39:H39"/>
    <mergeCell ref="I39:J39"/>
    <mergeCell ref="K39:L39"/>
    <mergeCell ref="M39:N39"/>
    <mergeCell ref="O39:P39"/>
    <mergeCell ref="Q39:R39"/>
    <mergeCell ref="S38:T38"/>
    <mergeCell ref="S40:T40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G43:H43"/>
    <mergeCell ref="I43:J43"/>
    <mergeCell ref="K43:L43"/>
    <mergeCell ref="M43:N43"/>
    <mergeCell ref="O43:P43"/>
    <mergeCell ref="Q43:R43"/>
    <mergeCell ref="S42:T42"/>
    <mergeCell ref="AE41:AF41"/>
    <mergeCell ref="G41:H41"/>
    <mergeCell ref="I41:J41"/>
    <mergeCell ref="K41:L41"/>
    <mergeCell ref="M41:N41"/>
    <mergeCell ref="O41:P41"/>
    <mergeCell ref="Q41:R41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S46:T46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47:D47"/>
    <mergeCell ref="E47:F47"/>
    <mergeCell ref="E49:F49"/>
    <mergeCell ref="G49:H49"/>
    <mergeCell ref="I49:J49"/>
    <mergeCell ref="K49:L49"/>
    <mergeCell ref="M49:N49"/>
    <mergeCell ref="O49:P49"/>
    <mergeCell ref="Q49:R49"/>
    <mergeCell ref="S48:T48"/>
    <mergeCell ref="AE47:AF47"/>
    <mergeCell ref="G47:H47"/>
    <mergeCell ref="I47:J47"/>
    <mergeCell ref="K47:L47"/>
    <mergeCell ref="M47:N47"/>
    <mergeCell ref="O47:P47"/>
    <mergeCell ref="Q47:R47"/>
    <mergeCell ref="AG54:AH54"/>
    <mergeCell ref="U54:V54"/>
    <mergeCell ref="W54:X54"/>
    <mergeCell ref="Y54:Z54"/>
    <mergeCell ref="AA54:AB54"/>
    <mergeCell ref="AC54:AD54"/>
    <mergeCell ref="AE54:AF54"/>
    <mergeCell ref="AE49:AF49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S49:T49"/>
    <mergeCell ref="U49:V49"/>
    <mergeCell ref="W49:X49"/>
    <mergeCell ref="Y49:Z49"/>
    <mergeCell ref="AA49:AB49"/>
    <mergeCell ref="AC49:AD49"/>
    <mergeCell ref="C49:D49"/>
  </mergeCells>
  <conditionalFormatting sqref="C4:AI26">
    <cfRule type="cellIs" dxfId="542" priority="70" operator="equal">
      <formula>"OAK"</formula>
    </cfRule>
    <cfRule type="cellIs" dxfId="541" priority="71" operator="equal">
      <formula>"LAR"</formula>
    </cfRule>
    <cfRule type="cellIs" dxfId="540" priority="72" operator="equal">
      <formula>"DET"</formula>
    </cfRule>
    <cfRule type="cellIs" dxfId="539" priority="73" operator="equal">
      <formula>"NYJ"</formula>
    </cfRule>
    <cfRule type="cellIs" dxfId="538" priority="74" operator="equal">
      <formula>"GB"</formula>
    </cfRule>
    <cfRule type="cellIs" dxfId="537" priority="75" operator="equal">
      <formula>"CHI"</formula>
    </cfRule>
    <cfRule type="cellIs" dxfId="536" priority="76" operator="equal">
      <formula>"ARI"</formula>
    </cfRule>
    <cfRule type="cellIs" dxfId="535" priority="77" operator="equal">
      <formula>"WAS"</formula>
    </cfRule>
    <cfRule type="cellIs" dxfId="534" priority="78" operator="equal">
      <formula>"CAR"</formula>
    </cfRule>
    <cfRule type="cellIs" dxfId="533" priority="79" operator="equal">
      <formula>"DAL"</formula>
    </cfRule>
    <cfRule type="cellIs" dxfId="532" priority="80" operator="equal">
      <formula>"DEN"</formula>
    </cfRule>
    <cfRule type="cellIs" dxfId="531" priority="81" operator="equal">
      <formula>"SEA"</formula>
    </cfRule>
    <cfRule type="cellIs" dxfId="530" priority="82" operator="equal">
      <formula>"LAC"</formula>
    </cfRule>
    <cfRule type="cellIs" dxfId="529" priority="83" operator="equal">
      <formula>"KC"</formula>
    </cfRule>
    <cfRule type="cellIs" dxfId="528" priority="84" operator="equal">
      <formula>"CLE"</formula>
    </cfRule>
    <cfRule type="cellIs" dxfId="527" priority="85" operator="equal">
      <formula>"PIT"</formula>
    </cfRule>
    <cfRule type="cellIs" dxfId="526" priority="86" operator="equal">
      <formula>"IND"</formula>
    </cfRule>
    <cfRule type="cellIs" dxfId="525" priority="87" operator="equal">
      <formula>"CIN"</formula>
    </cfRule>
    <cfRule type="cellIs" dxfId="524" priority="88" operator="equal">
      <formula>"MIA"</formula>
    </cfRule>
    <cfRule type="cellIs" dxfId="523" priority="89" operator="equal">
      <formula>"TEN"</formula>
    </cfRule>
    <cfRule type="cellIs" dxfId="522" priority="90" operator="equal">
      <formula>"MIN"</formula>
    </cfRule>
    <cfRule type="cellIs" dxfId="521" priority="91" operator="equal">
      <formula>"SF"</formula>
    </cfRule>
    <cfRule type="cellIs" dxfId="520" priority="92" operator="equal">
      <formula>"NE"</formula>
    </cfRule>
    <cfRule type="cellIs" dxfId="519" priority="93" operator="equal">
      <formula>"HOU"</formula>
    </cfRule>
    <cfRule type="cellIs" dxfId="518" priority="94" operator="equal">
      <formula>"NO"</formula>
    </cfRule>
    <cfRule type="cellIs" dxfId="517" priority="95" operator="equal">
      <formula>"TB"</formula>
    </cfRule>
    <cfRule type="cellIs" dxfId="516" priority="96" operator="equal">
      <formula>"NYG"</formula>
    </cfRule>
    <cfRule type="cellIs" dxfId="515" priority="97" operator="equal">
      <formula>"JAX"</formula>
    </cfRule>
    <cfRule type="cellIs" dxfId="514" priority="98" operator="equal">
      <formula>"BAL"</formula>
    </cfRule>
    <cfRule type="cellIs" dxfId="513" priority="99" operator="equal">
      <formula>"BUF"</formula>
    </cfRule>
    <cfRule type="cellIs" dxfId="512" priority="100" operator="equal">
      <formula>"PHI"</formula>
    </cfRule>
    <cfRule type="cellIs" dxfId="511" priority="101" operator="equal">
      <formula>"ATL"</formula>
    </cfRule>
  </conditionalFormatting>
  <conditionalFormatting sqref="AI4:AI25">
    <cfRule type="cellIs" dxfId="510" priority="34" operator="equal">
      <formula>133</formula>
    </cfRule>
  </conditionalFormatting>
  <conditionalFormatting sqref="B9">
    <cfRule type="cellIs" dxfId="509" priority="2" operator="equal">
      <formula>"OAK"</formula>
    </cfRule>
    <cfRule type="cellIs" dxfId="508" priority="3" operator="equal">
      <formula>"LAR"</formula>
    </cfRule>
    <cfRule type="cellIs" dxfId="507" priority="4" operator="equal">
      <formula>"DET"</formula>
    </cfRule>
    <cfRule type="cellIs" dxfId="506" priority="5" operator="equal">
      <formula>"NYJ"</formula>
    </cfRule>
    <cfRule type="cellIs" dxfId="505" priority="6" operator="equal">
      <formula>"GB"</formula>
    </cfRule>
    <cfRule type="cellIs" dxfId="504" priority="7" operator="equal">
      <formula>"CHI"</formula>
    </cfRule>
    <cfRule type="cellIs" dxfId="503" priority="8" operator="equal">
      <formula>"ARI"</formula>
    </cfRule>
    <cfRule type="cellIs" dxfId="502" priority="9" operator="equal">
      <formula>"WAS"</formula>
    </cfRule>
    <cfRule type="cellIs" dxfId="501" priority="10" operator="equal">
      <formula>"CAR"</formula>
    </cfRule>
    <cfRule type="cellIs" dxfId="500" priority="11" operator="equal">
      <formula>"DAL"</formula>
    </cfRule>
    <cfRule type="cellIs" dxfId="499" priority="12" operator="equal">
      <formula>"DEN"</formula>
    </cfRule>
    <cfRule type="cellIs" dxfId="498" priority="13" operator="equal">
      <formula>"SEA"</formula>
    </cfRule>
    <cfRule type="cellIs" dxfId="497" priority="14" operator="equal">
      <formula>"LAC"</formula>
    </cfRule>
    <cfRule type="cellIs" dxfId="496" priority="15" operator="equal">
      <formula>"KC"</formula>
    </cfRule>
    <cfRule type="cellIs" dxfId="495" priority="16" operator="equal">
      <formula>"CLE"</formula>
    </cfRule>
    <cfRule type="cellIs" dxfId="494" priority="17" operator="equal">
      <formula>"PIT"</formula>
    </cfRule>
    <cfRule type="cellIs" dxfId="493" priority="18" operator="equal">
      <formula>"IND"</formula>
    </cfRule>
    <cfRule type="cellIs" dxfId="492" priority="19" operator="equal">
      <formula>"CIN"</formula>
    </cfRule>
    <cfRule type="cellIs" dxfId="491" priority="20" operator="equal">
      <formula>"MIA"</formula>
    </cfRule>
    <cfRule type="cellIs" dxfId="490" priority="21" operator="equal">
      <formula>"TEN"</formula>
    </cfRule>
    <cfRule type="cellIs" dxfId="489" priority="22" operator="equal">
      <formula>"MIN"</formula>
    </cfRule>
    <cfRule type="cellIs" dxfId="488" priority="23" operator="equal">
      <formula>"SF"</formula>
    </cfRule>
    <cfRule type="cellIs" dxfId="487" priority="24" operator="equal">
      <formula>"NE"</formula>
    </cfRule>
    <cfRule type="cellIs" dxfId="486" priority="25" operator="equal">
      <formula>"HOU"</formula>
    </cfRule>
    <cfRule type="cellIs" dxfId="485" priority="26" operator="equal">
      <formula>"NO"</formula>
    </cfRule>
    <cfRule type="cellIs" dxfId="484" priority="27" operator="equal">
      <formula>"TB"</formula>
    </cfRule>
    <cfRule type="cellIs" dxfId="483" priority="28" operator="equal">
      <formula>"NYG"</formula>
    </cfRule>
    <cfRule type="cellIs" dxfId="482" priority="29" operator="equal">
      <formula>"JAX"</formula>
    </cfRule>
    <cfRule type="cellIs" dxfId="481" priority="30" operator="equal">
      <formula>"BAL"</formula>
    </cfRule>
    <cfRule type="cellIs" dxfId="480" priority="31" operator="equal">
      <formula>"BUF"</formula>
    </cfRule>
    <cfRule type="cellIs" dxfId="479" priority="32" operator="equal">
      <formula>"PHI"</formula>
    </cfRule>
    <cfRule type="cellIs" dxfId="478" priority="33" operator="equal">
      <formula>"ATL"</formula>
    </cfRule>
  </conditionalFormatting>
  <conditionalFormatting sqref="AJ4:AJ25">
    <cfRule type="top10" dxfId="477" priority="1" rank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747E-BE42-4CD1-A9E8-4338D4F09E9F}">
  <dimension ref="A1:AK57"/>
  <sheetViews>
    <sheetView showGridLines="0" showZeros="0" zoomScale="93" zoomScaleNormal="93" workbookViewId="0"/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7" ht="12.05" customHeight="1" x14ac:dyDescent="0.3"/>
    <row r="2" spans="1:37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7" ht="14.95" thickBot="1" x14ac:dyDescent="0.35">
      <c r="B3" s="2" t="s">
        <v>0</v>
      </c>
      <c r="C3" s="225" t="s">
        <v>79</v>
      </c>
      <c r="D3" s="226"/>
      <c r="E3" s="225" t="s">
        <v>290</v>
      </c>
      <c r="F3" s="226"/>
      <c r="G3" s="225" t="s">
        <v>291</v>
      </c>
      <c r="H3" s="226"/>
      <c r="I3" s="200" t="s">
        <v>75</v>
      </c>
      <c r="J3" s="201"/>
      <c r="K3" s="200" t="s">
        <v>292</v>
      </c>
      <c r="L3" s="201"/>
      <c r="M3" s="200" t="s">
        <v>293</v>
      </c>
      <c r="N3" s="201"/>
      <c r="O3" s="200" t="s">
        <v>294</v>
      </c>
      <c r="P3" s="201"/>
      <c r="Q3" s="200" t="s">
        <v>295</v>
      </c>
      <c r="R3" s="201"/>
      <c r="S3" s="200" t="s">
        <v>296</v>
      </c>
      <c r="T3" s="201"/>
      <c r="U3" s="200" t="s">
        <v>297</v>
      </c>
      <c r="V3" s="201"/>
      <c r="W3" s="200" t="s">
        <v>123</v>
      </c>
      <c r="X3" s="201"/>
      <c r="Y3" s="200" t="s">
        <v>115</v>
      </c>
      <c r="Z3" s="201"/>
      <c r="AA3" s="200" t="s">
        <v>54</v>
      </c>
      <c r="AB3" s="201"/>
      <c r="AC3" s="200" t="s">
        <v>130</v>
      </c>
      <c r="AD3" s="201"/>
      <c r="AE3" s="200" t="s">
        <v>298</v>
      </c>
      <c r="AF3" s="201"/>
      <c r="AG3" s="200" t="s">
        <v>105</v>
      </c>
      <c r="AH3" s="201"/>
      <c r="AI3" s="24" t="s">
        <v>39</v>
      </c>
      <c r="AJ3" s="76" t="s">
        <v>16</v>
      </c>
    </row>
    <row r="4" spans="1:37" x14ac:dyDescent="0.3">
      <c r="A4">
        <f>RANK(AJ4,$AJ$4:$AJ$25,0)</f>
        <v>20</v>
      </c>
      <c r="B4" s="105" t="s">
        <v>1</v>
      </c>
      <c r="C4" s="4" t="s">
        <v>214</v>
      </c>
      <c r="D4" s="75">
        <v>1</v>
      </c>
      <c r="E4" s="4" t="s">
        <v>218</v>
      </c>
      <c r="F4" s="85">
        <v>12</v>
      </c>
      <c r="G4" s="4" t="s">
        <v>246</v>
      </c>
      <c r="H4" s="85">
        <v>9</v>
      </c>
      <c r="I4" s="4" t="s">
        <v>215</v>
      </c>
      <c r="J4" s="85">
        <v>10</v>
      </c>
      <c r="K4" s="4" t="s">
        <v>209</v>
      </c>
      <c r="L4" s="85">
        <v>2</v>
      </c>
      <c r="M4" s="4" t="s">
        <v>205</v>
      </c>
      <c r="N4" s="85">
        <v>13</v>
      </c>
      <c r="O4" s="4" t="s">
        <v>217</v>
      </c>
      <c r="P4" s="85">
        <v>7</v>
      </c>
      <c r="Q4" s="4" t="s">
        <v>208</v>
      </c>
      <c r="R4" s="85">
        <v>6</v>
      </c>
      <c r="S4" s="4" t="s">
        <v>260</v>
      </c>
      <c r="T4" s="85">
        <v>14</v>
      </c>
      <c r="U4" s="4" t="s">
        <v>250</v>
      </c>
      <c r="V4" s="85">
        <v>15</v>
      </c>
      <c r="W4" s="4" t="s">
        <v>276</v>
      </c>
      <c r="X4" s="85">
        <v>16</v>
      </c>
      <c r="Y4" s="4" t="s">
        <v>275</v>
      </c>
      <c r="Z4" s="85">
        <v>5</v>
      </c>
      <c r="AA4" s="4" t="s">
        <v>206</v>
      </c>
      <c r="AB4" s="85">
        <v>4</v>
      </c>
      <c r="AC4" s="4" t="s">
        <v>277</v>
      </c>
      <c r="AD4" s="85">
        <v>3</v>
      </c>
      <c r="AE4" s="4" t="s">
        <v>249</v>
      </c>
      <c r="AF4" s="85">
        <v>8</v>
      </c>
      <c r="AG4" s="4" t="s">
        <v>262</v>
      </c>
      <c r="AH4" s="85">
        <v>11</v>
      </c>
      <c r="AI4" s="6">
        <f t="shared" ref="AI4:AI25" si="0">SUM(D4:AH4)</f>
        <v>136</v>
      </c>
      <c r="AJ4" s="6">
        <f>SUM(C33,E33,G33,I33,K33,M33,O33,Q33,S33,U33,W33,Y33,AA33,AC33,AE33,AG33)</f>
        <v>64</v>
      </c>
    </row>
    <row r="5" spans="1:37" x14ac:dyDescent="0.3">
      <c r="A5">
        <f t="shared" ref="A5:A25" si="1">RANK(AJ5,$AJ$4:$AJ$25,0)</f>
        <v>2</v>
      </c>
      <c r="B5" s="106" t="s">
        <v>11</v>
      </c>
      <c r="C5" s="124" t="s">
        <v>351</v>
      </c>
      <c r="D5" s="125">
        <v>15</v>
      </c>
      <c r="E5" s="124" t="s">
        <v>360</v>
      </c>
      <c r="F5" s="125">
        <v>10</v>
      </c>
      <c r="G5" s="124" t="s">
        <v>364</v>
      </c>
      <c r="H5" s="125">
        <v>12</v>
      </c>
      <c r="I5" s="124" t="s">
        <v>366</v>
      </c>
      <c r="J5" s="125">
        <v>7</v>
      </c>
      <c r="K5" s="124" t="s">
        <v>379</v>
      </c>
      <c r="L5" s="125">
        <v>2</v>
      </c>
      <c r="M5" s="124" t="s">
        <v>378</v>
      </c>
      <c r="N5" s="125">
        <v>11</v>
      </c>
      <c r="O5" s="124" t="s">
        <v>348</v>
      </c>
      <c r="P5" s="125">
        <v>14</v>
      </c>
      <c r="Q5" s="124" t="s">
        <v>361</v>
      </c>
      <c r="R5" s="125">
        <v>5</v>
      </c>
      <c r="S5" s="124" t="s">
        <v>373</v>
      </c>
      <c r="T5" s="125">
        <v>13</v>
      </c>
      <c r="U5" s="124" t="s">
        <v>356</v>
      </c>
      <c r="V5" s="125">
        <v>9</v>
      </c>
      <c r="W5" s="124" t="s">
        <v>352</v>
      </c>
      <c r="X5" s="125">
        <v>16</v>
      </c>
      <c r="Y5" s="124" t="s">
        <v>368</v>
      </c>
      <c r="Z5" s="125">
        <v>6</v>
      </c>
      <c r="AA5" s="124" t="s">
        <v>354</v>
      </c>
      <c r="AB5" s="125">
        <v>8</v>
      </c>
      <c r="AC5" s="124" t="s">
        <v>371</v>
      </c>
      <c r="AD5" s="125">
        <v>3</v>
      </c>
      <c r="AE5" s="124" t="s">
        <v>377</v>
      </c>
      <c r="AF5" s="125">
        <v>1</v>
      </c>
      <c r="AG5" s="124" t="s">
        <v>359</v>
      </c>
      <c r="AH5" s="125">
        <v>4</v>
      </c>
      <c r="AI5" s="9">
        <f t="shared" si="0"/>
        <v>136</v>
      </c>
      <c r="AJ5" s="9">
        <f t="shared" ref="AJ5:AJ25" si="2">SUM(C34,E34,G34,I34,K34,M34,O34,Q34,S34,U34,W34,Y34,AA34,AC34,AE34,AG34)</f>
        <v>92</v>
      </c>
    </row>
    <row r="6" spans="1:37" x14ac:dyDescent="0.3">
      <c r="A6">
        <f t="shared" si="1"/>
        <v>22</v>
      </c>
      <c r="B6" s="104" t="s">
        <v>2</v>
      </c>
      <c r="C6" s="119" t="s">
        <v>214</v>
      </c>
      <c r="D6" s="172">
        <v>9</v>
      </c>
      <c r="E6" s="119" t="s">
        <v>218</v>
      </c>
      <c r="F6" s="172">
        <v>12</v>
      </c>
      <c r="G6" s="119" t="s">
        <v>246</v>
      </c>
      <c r="H6" s="172">
        <v>11</v>
      </c>
      <c r="I6" s="119" t="s">
        <v>215</v>
      </c>
      <c r="J6" s="172">
        <v>6</v>
      </c>
      <c r="K6" s="119" t="s">
        <v>209</v>
      </c>
      <c r="L6" s="172">
        <v>10</v>
      </c>
      <c r="M6" s="119" t="s">
        <v>205</v>
      </c>
      <c r="N6" s="172">
        <v>16</v>
      </c>
      <c r="O6" s="119" t="s">
        <v>210</v>
      </c>
      <c r="P6" s="172">
        <v>1</v>
      </c>
      <c r="Q6" s="119" t="s">
        <v>208</v>
      </c>
      <c r="R6" s="172">
        <v>7</v>
      </c>
      <c r="S6" s="119" t="s">
        <v>260</v>
      </c>
      <c r="T6" s="172">
        <v>13</v>
      </c>
      <c r="U6" s="119" t="s">
        <v>250</v>
      </c>
      <c r="V6" s="172">
        <v>15</v>
      </c>
      <c r="W6" s="119" t="s">
        <v>276</v>
      </c>
      <c r="X6" s="172">
        <v>14</v>
      </c>
      <c r="Y6" s="119" t="s">
        <v>275</v>
      </c>
      <c r="Z6" s="172">
        <v>4</v>
      </c>
      <c r="AA6" s="119" t="s">
        <v>206</v>
      </c>
      <c r="AB6" s="172">
        <v>5</v>
      </c>
      <c r="AC6" s="119" t="s">
        <v>277</v>
      </c>
      <c r="AD6" s="172">
        <v>3</v>
      </c>
      <c r="AE6" s="119" t="s">
        <v>198</v>
      </c>
      <c r="AF6" s="172">
        <v>2</v>
      </c>
      <c r="AG6" s="119" t="s">
        <v>278</v>
      </c>
      <c r="AH6" s="172">
        <v>8</v>
      </c>
      <c r="AI6" s="6">
        <f t="shared" si="0"/>
        <v>136</v>
      </c>
      <c r="AJ6" s="6">
        <f t="shared" si="2"/>
        <v>56</v>
      </c>
    </row>
    <row r="7" spans="1:37" x14ac:dyDescent="0.3">
      <c r="A7">
        <f t="shared" si="1"/>
        <v>20</v>
      </c>
      <c r="B7" s="103" t="s">
        <v>5</v>
      </c>
      <c r="C7" s="124" t="s">
        <v>351</v>
      </c>
      <c r="D7" s="125">
        <v>9</v>
      </c>
      <c r="E7" s="124" t="s">
        <v>360</v>
      </c>
      <c r="F7" s="125">
        <v>10</v>
      </c>
      <c r="G7" s="124" t="s">
        <v>364</v>
      </c>
      <c r="H7" s="125">
        <v>12</v>
      </c>
      <c r="I7" s="124" t="s">
        <v>374</v>
      </c>
      <c r="J7" s="125">
        <v>8</v>
      </c>
      <c r="K7" s="124" t="s">
        <v>355</v>
      </c>
      <c r="L7" s="125">
        <v>11</v>
      </c>
      <c r="M7" s="124" t="s">
        <v>378</v>
      </c>
      <c r="N7" s="125">
        <v>16</v>
      </c>
      <c r="O7" s="124" t="s">
        <v>348</v>
      </c>
      <c r="P7" s="125">
        <v>6</v>
      </c>
      <c r="Q7" s="124" t="s">
        <v>208</v>
      </c>
      <c r="R7" s="125">
        <v>5</v>
      </c>
      <c r="S7" s="124" t="s">
        <v>373</v>
      </c>
      <c r="T7" s="125">
        <v>13</v>
      </c>
      <c r="U7" s="124" t="s">
        <v>356</v>
      </c>
      <c r="V7" s="125">
        <v>15</v>
      </c>
      <c r="W7" s="124" t="s">
        <v>352</v>
      </c>
      <c r="X7" s="125">
        <v>14</v>
      </c>
      <c r="Y7" s="124" t="s">
        <v>357</v>
      </c>
      <c r="Z7" s="125">
        <v>1</v>
      </c>
      <c r="AA7" s="124" t="s">
        <v>354</v>
      </c>
      <c r="AB7" s="125">
        <v>2</v>
      </c>
      <c r="AC7" s="124" t="s">
        <v>358</v>
      </c>
      <c r="AD7" s="125">
        <v>3</v>
      </c>
      <c r="AE7" s="124" t="s">
        <v>363</v>
      </c>
      <c r="AF7" s="125">
        <v>7</v>
      </c>
      <c r="AG7" s="124" t="s">
        <v>359</v>
      </c>
      <c r="AH7" s="125">
        <v>4</v>
      </c>
      <c r="AI7" s="9">
        <f t="shared" si="0"/>
        <v>136</v>
      </c>
      <c r="AJ7" s="9">
        <f t="shared" si="2"/>
        <v>64</v>
      </c>
    </row>
    <row r="8" spans="1:37" x14ac:dyDescent="0.3">
      <c r="A8">
        <f t="shared" si="1"/>
        <v>17</v>
      </c>
      <c r="B8" s="104" t="s">
        <v>13</v>
      </c>
      <c r="C8" s="119" t="s">
        <v>351</v>
      </c>
      <c r="D8" s="172">
        <v>10</v>
      </c>
      <c r="E8" s="119" t="s">
        <v>360</v>
      </c>
      <c r="F8" s="172">
        <v>4</v>
      </c>
      <c r="G8" s="119" t="s">
        <v>364</v>
      </c>
      <c r="H8" s="172">
        <v>13</v>
      </c>
      <c r="I8" s="119" t="s">
        <v>374</v>
      </c>
      <c r="J8" s="172">
        <v>7</v>
      </c>
      <c r="K8" s="119" t="s">
        <v>355</v>
      </c>
      <c r="L8" s="172">
        <v>11</v>
      </c>
      <c r="M8" s="119" t="s">
        <v>378</v>
      </c>
      <c r="N8" s="172">
        <v>14</v>
      </c>
      <c r="O8" s="119" t="s">
        <v>348</v>
      </c>
      <c r="P8" s="172">
        <v>3</v>
      </c>
      <c r="Q8" s="119" t="s">
        <v>361</v>
      </c>
      <c r="R8" s="172">
        <v>1</v>
      </c>
      <c r="S8" s="119" t="s">
        <v>373</v>
      </c>
      <c r="T8" s="172">
        <v>12</v>
      </c>
      <c r="U8" s="119" t="s">
        <v>356</v>
      </c>
      <c r="V8" s="172">
        <v>16</v>
      </c>
      <c r="W8" s="119" t="s">
        <v>352</v>
      </c>
      <c r="X8" s="172">
        <v>15</v>
      </c>
      <c r="Y8" s="119" t="s">
        <v>357</v>
      </c>
      <c r="Z8" s="172">
        <v>6</v>
      </c>
      <c r="AA8" s="119" t="s">
        <v>354</v>
      </c>
      <c r="AB8" s="172">
        <v>5</v>
      </c>
      <c r="AC8" s="119" t="s">
        <v>358</v>
      </c>
      <c r="AD8" s="172">
        <v>2</v>
      </c>
      <c r="AE8" s="119" t="s">
        <v>363</v>
      </c>
      <c r="AF8" s="172">
        <v>9</v>
      </c>
      <c r="AG8" s="119" t="s">
        <v>359</v>
      </c>
      <c r="AH8" s="172">
        <v>8</v>
      </c>
      <c r="AI8" s="6">
        <f t="shared" si="0"/>
        <v>136</v>
      </c>
      <c r="AJ8" s="6">
        <f t="shared" si="2"/>
        <v>68</v>
      </c>
    </row>
    <row r="9" spans="1:37" x14ac:dyDescent="0.3">
      <c r="A9">
        <f t="shared" si="1"/>
        <v>10</v>
      </c>
      <c r="B9" s="116" t="s">
        <v>9</v>
      </c>
      <c r="C9" s="124" t="s">
        <v>351</v>
      </c>
      <c r="D9" s="125">
        <v>9</v>
      </c>
      <c r="E9" s="124" t="s">
        <v>375</v>
      </c>
      <c r="F9" s="125">
        <v>4</v>
      </c>
      <c r="G9" s="124" t="s">
        <v>364</v>
      </c>
      <c r="H9" s="125">
        <v>11</v>
      </c>
      <c r="I9" s="124" t="s">
        <v>366</v>
      </c>
      <c r="J9" s="125">
        <v>2</v>
      </c>
      <c r="K9" s="124" t="s">
        <v>379</v>
      </c>
      <c r="L9" s="125">
        <v>1</v>
      </c>
      <c r="M9" s="124" t="s">
        <v>378</v>
      </c>
      <c r="N9" s="125">
        <v>16</v>
      </c>
      <c r="O9" s="124" t="s">
        <v>348</v>
      </c>
      <c r="P9" s="125">
        <v>13</v>
      </c>
      <c r="Q9" s="124" t="s">
        <v>390</v>
      </c>
      <c r="R9" s="125">
        <v>8</v>
      </c>
      <c r="S9" s="124" t="s">
        <v>373</v>
      </c>
      <c r="T9" s="125">
        <v>12</v>
      </c>
      <c r="U9" s="124" t="s">
        <v>356</v>
      </c>
      <c r="V9" s="125">
        <v>15</v>
      </c>
      <c r="W9" s="124" t="s">
        <v>352</v>
      </c>
      <c r="X9" s="125">
        <v>14</v>
      </c>
      <c r="Y9" s="124" t="s">
        <v>357</v>
      </c>
      <c r="Z9" s="125">
        <v>5</v>
      </c>
      <c r="AA9" s="124" t="s">
        <v>354</v>
      </c>
      <c r="AB9" s="125">
        <v>7</v>
      </c>
      <c r="AC9" s="124" t="s">
        <v>371</v>
      </c>
      <c r="AD9" s="125">
        <v>3</v>
      </c>
      <c r="AE9" s="124" t="s">
        <v>363</v>
      </c>
      <c r="AF9" s="125">
        <v>10</v>
      </c>
      <c r="AG9" s="124" t="s">
        <v>353</v>
      </c>
      <c r="AH9" s="125">
        <v>6</v>
      </c>
      <c r="AI9" s="9">
        <f t="shared" si="0"/>
        <v>136</v>
      </c>
      <c r="AJ9" s="9">
        <f t="shared" si="2"/>
        <v>74</v>
      </c>
    </row>
    <row r="10" spans="1:37" x14ac:dyDescent="0.3">
      <c r="A10">
        <f t="shared" si="1"/>
        <v>1</v>
      </c>
      <c r="B10" s="104" t="s">
        <v>10</v>
      </c>
      <c r="C10" s="119" t="s">
        <v>351</v>
      </c>
      <c r="D10" s="172">
        <v>7</v>
      </c>
      <c r="E10" s="119" t="s">
        <v>375</v>
      </c>
      <c r="F10" s="172">
        <v>8</v>
      </c>
      <c r="G10" s="119" t="s">
        <v>364</v>
      </c>
      <c r="H10" s="172">
        <v>16</v>
      </c>
      <c r="I10" s="119" t="s">
        <v>366</v>
      </c>
      <c r="J10" s="172">
        <v>1</v>
      </c>
      <c r="K10" s="119" t="s">
        <v>355</v>
      </c>
      <c r="L10" s="172">
        <v>6</v>
      </c>
      <c r="M10" s="119" t="s">
        <v>391</v>
      </c>
      <c r="N10" s="172">
        <v>4</v>
      </c>
      <c r="O10" s="119" t="s">
        <v>348</v>
      </c>
      <c r="P10" s="172">
        <v>14</v>
      </c>
      <c r="Q10" s="119" t="s">
        <v>361</v>
      </c>
      <c r="R10" s="172">
        <v>3</v>
      </c>
      <c r="S10" s="119" t="s">
        <v>373</v>
      </c>
      <c r="T10" s="172">
        <v>12</v>
      </c>
      <c r="U10" s="119" t="s">
        <v>356</v>
      </c>
      <c r="V10" s="172">
        <v>13</v>
      </c>
      <c r="W10" s="119" t="s">
        <v>352</v>
      </c>
      <c r="X10" s="172">
        <v>15</v>
      </c>
      <c r="Y10" s="119" t="s">
        <v>357</v>
      </c>
      <c r="Z10" s="172">
        <v>11</v>
      </c>
      <c r="AA10" s="119" t="s">
        <v>376</v>
      </c>
      <c r="AB10" s="172">
        <v>2</v>
      </c>
      <c r="AC10" s="119" t="s">
        <v>371</v>
      </c>
      <c r="AD10" s="172">
        <v>5</v>
      </c>
      <c r="AE10" s="119" t="s">
        <v>363</v>
      </c>
      <c r="AF10" s="172">
        <v>10</v>
      </c>
      <c r="AG10" s="119" t="s">
        <v>359</v>
      </c>
      <c r="AH10" s="172">
        <v>9</v>
      </c>
      <c r="AI10" s="6">
        <f t="shared" si="0"/>
        <v>136</v>
      </c>
      <c r="AJ10" s="6">
        <f t="shared" si="2"/>
        <v>107</v>
      </c>
    </row>
    <row r="11" spans="1:37" x14ac:dyDescent="0.3">
      <c r="A11">
        <f t="shared" si="1"/>
        <v>15</v>
      </c>
      <c r="B11" s="103" t="s">
        <v>14</v>
      </c>
      <c r="C11" s="124" t="s">
        <v>211</v>
      </c>
      <c r="D11" s="125">
        <v>1</v>
      </c>
      <c r="E11" s="124" t="s">
        <v>218</v>
      </c>
      <c r="F11" s="125">
        <v>4</v>
      </c>
      <c r="G11" s="124" t="s">
        <v>246</v>
      </c>
      <c r="H11" s="125">
        <v>10</v>
      </c>
      <c r="I11" s="124" t="s">
        <v>263</v>
      </c>
      <c r="J11" s="125">
        <v>3</v>
      </c>
      <c r="K11" s="124" t="s">
        <v>209</v>
      </c>
      <c r="L11" s="125">
        <v>16</v>
      </c>
      <c r="M11" s="124" t="s">
        <v>205</v>
      </c>
      <c r="N11" s="125">
        <v>12</v>
      </c>
      <c r="O11" s="124" t="s">
        <v>217</v>
      </c>
      <c r="P11" s="125">
        <v>7</v>
      </c>
      <c r="Q11" s="124" t="s">
        <v>208</v>
      </c>
      <c r="R11" s="125">
        <v>2</v>
      </c>
      <c r="S11" s="124" t="s">
        <v>260</v>
      </c>
      <c r="T11" s="125">
        <v>15</v>
      </c>
      <c r="U11" s="124" t="s">
        <v>250</v>
      </c>
      <c r="V11" s="125">
        <v>14</v>
      </c>
      <c r="W11" s="124" t="s">
        <v>276</v>
      </c>
      <c r="X11" s="125">
        <v>13</v>
      </c>
      <c r="Y11" s="124" t="s">
        <v>245</v>
      </c>
      <c r="Z11" s="125">
        <v>11</v>
      </c>
      <c r="AA11" s="124" t="s">
        <v>206</v>
      </c>
      <c r="AB11" s="125">
        <v>5</v>
      </c>
      <c r="AC11" s="124" t="s">
        <v>277</v>
      </c>
      <c r="AD11" s="125">
        <v>6</v>
      </c>
      <c r="AE11" s="124" t="s">
        <v>249</v>
      </c>
      <c r="AF11" s="125">
        <v>9</v>
      </c>
      <c r="AG11" s="124" t="s">
        <v>262</v>
      </c>
      <c r="AH11" s="125">
        <v>8</v>
      </c>
      <c r="AI11" s="9">
        <f t="shared" si="0"/>
        <v>136</v>
      </c>
      <c r="AJ11" s="9">
        <f t="shared" si="2"/>
        <v>69</v>
      </c>
      <c r="AK11" t="s">
        <v>17</v>
      </c>
    </row>
    <row r="12" spans="1:37" x14ac:dyDescent="0.3">
      <c r="A12">
        <f t="shared" si="1"/>
        <v>14</v>
      </c>
      <c r="B12" s="104" t="s">
        <v>12</v>
      </c>
      <c r="C12" s="4" t="s">
        <v>211</v>
      </c>
      <c r="D12" s="86">
        <v>16</v>
      </c>
      <c r="E12" s="4" t="s">
        <v>218</v>
      </c>
      <c r="F12" s="86">
        <v>15</v>
      </c>
      <c r="G12" s="4" t="s">
        <v>246</v>
      </c>
      <c r="H12" s="86">
        <v>14</v>
      </c>
      <c r="I12" s="4" t="s">
        <v>215</v>
      </c>
      <c r="J12" s="86">
        <v>1</v>
      </c>
      <c r="K12" s="4" t="s">
        <v>209</v>
      </c>
      <c r="L12" s="86">
        <v>2</v>
      </c>
      <c r="M12" s="4" t="s">
        <v>205</v>
      </c>
      <c r="N12" s="86">
        <v>3</v>
      </c>
      <c r="O12" s="4" t="s">
        <v>217</v>
      </c>
      <c r="P12" s="86">
        <v>13</v>
      </c>
      <c r="Q12" s="4" t="s">
        <v>248</v>
      </c>
      <c r="R12" s="86">
        <v>4</v>
      </c>
      <c r="S12" s="4" t="s">
        <v>260</v>
      </c>
      <c r="T12" s="86">
        <v>12</v>
      </c>
      <c r="U12" s="4" t="s">
        <v>250</v>
      </c>
      <c r="V12" s="86">
        <v>11</v>
      </c>
      <c r="W12" s="4" t="s">
        <v>276</v>
      </c>
      <c r="X12" s="86">
        <v>10</v>
      </c>
      <c r="Y12" s="4" t="s">
        <v>245</v>
      </c>
      <c r="Z12" s="86">
        <v>9</v>
      </c>
      <c r="AA12" s="4" t="s">
        <v>207</v>
      </c>
      <c r="AB12" s="86">
        <v>5</v>
      </c>
      <c r="AC12" s="4" t="s">
        <v>277</v>
      </c>
      <c r="AD12" s="86">
        <v>6</v>
      </c>
      <c r="AE12" s="4" t="s">
        <v>249</v>
      </c>
      <c r="AF12" s="86">
        <v>8</v>
      </c>
      <c r="AG12" s="4" t="s">
        <v>262</v>
      </c>
      <c r="AH12" s="86">
        <v>7</v>
      </c>
      <c r="AI12" s="6">
        <f t="shared" si="0"/>
        <v>136</v>
      </c>
      <c r="AJ12" s="6">
        <f t="shared" si="2"/>
        <v>70</v>
      </c>
    </row>
    <row r="13" spans="1:37" x14ac:dyDescent="0.3">
      <c r="A13">
        <f t="shared" si="1"/>
        <v>6</v>
      </c>
      <c r="B13" s="103" t="s">
        <v>8</v>
      </c>
      <c r="C13" s="124" t="s">
        <v>214</v>
      </c>
      <c r="D13" s="125">
        <v>9</v>
      </c>
      <c r="E13" s="124" t="s">
        <v>218</v>
      </c>
      <c r="F13" s="125">
        <v>10</v>
      </c>
      <c r="G13" s="124" t="s">
        <v>246</v>
      </c>
      <c r="H13" s="125">
        <v>15</v>
      </c>
      <c r="I13" s="124" t="s">
        <v>263</v>
      </c>
      <c r="J13" s="125">
        <v>5</v>
      </c>
      <c r="K13" s="124" t="s">
        <v>209</v>
      </c>
      <c r="L13" s="125">
        <v>11</v>
      </c>
      <c r="M13" s="124" t="s">
        <v>205</v>
      </c>
      <c r="N13" s="125">
        <v>12</v>
      </c>
      <c r="O13" s="124" t="s">
        <v>217</v>
      </c>
      <c r="P13" s="125">
        <v>2</v>
      </c>
      <c r="Q13" s="124" t="s">
        <v>208</v>
      </c>
      <c r="R13" s="125">
        <v>1</v>
      </c>
      <c r="S13" s="124" t="s">
        <v>260</v>
      </c>
      <c r="T13" s="125">
        <v>16</v>
      </c>
      <c r="U13" s="124" t="s">
        <v>250</v>
      </c>
      <c r="V13" s="125">
        <v>14</v>
      </c>
      <c r="W13" s="124" t="s">
        <v>276</v>
      </c>
      <c r="X13" s="125">
        <v>13</v>
      </c>
      <c r="Y13" s="124" t="s">
        <v>245</v>
      </c>
      <c r="Z13" s="125">
        <v>7</v>
      </c>
      <c r="AA13" s="124" t="s">
        <v>206</v>
      </c>
      <c r="AB13" s="125">
        <v>6</v>
      </c>
      <c r="AC13" s="124" t="s">
        <v>247</v>
      </c>
      <c r="AD13" s="125">
        <v>3</v>
      </c>
      <c r="AE13" s="124" t="s">
        <v>249</v>
      </c>
      <c r="AF13" s="125">
        <v>8</v>
      </c>
      <c r="AG13" s="124" t="s">
        <v>262</v>
      </c>
      <c r="AH13" s="125">
        <v>4</v>
      </c>
      <c r="AI13" s="9">
        <f t="shared" si="0"/>
        <v>136</v>
      </c>
      <c r="AJ13" s="9">
        <f t="shared" si="2"/>
        <v>75</v>
      </c>
    </row>
    <row r="14" spans="1:37" x14ac:dyDescent="0.3">
      <c r="A14">
        <f t="shared" si="1"/>
        <v>13</v>
      </c>
      <c r="B14" s="104" t="s">
        <v>6</v>
      </c>
      <c r="C14" s="119" t="s">
        <v>351</v>
      </c>
      <c r="D14" s="172">
        <v>2</v>
      </c>
      <c r="E14" s="119" t="s">
        <v>218</v>
      </c>
      <c r="F14" s="172">
        <v>10</v>
      </c>
      <c r="G14" s="119" t="s">
        <v>246</v>
      </c>
      <c r="H14" s="172">
        <v>9</v>
      </c>
      <c r="I14" s="119" t="s">
        <v>215</v>
      </c>
      <c r="J14" s="172">
        <v>11</v>
      </c>
      <c r="K14" s="119" t="s">
        <v>244</v>
      </c>
      <c r="L14" s="172">
        <v>1</v>
      </c>
      <c r="M14" s="119" t="s">
        <v>205</v>
      </c>
      <c r="N14" s="172">
        <v>16</v>
      </c>
      <c r="O14" s="119" t="s">
        <v>217</v>
      </c>
      <c r="P14" s="172">
        <v>8</v>
      </c>
      <c r="Q14" s="119" t="s">
        <v>208</v>
      </c>
      <c r="R14" s="172">
        <v>3</v>
      </c>
      <c r="S14" s="119" t="s">
        <v>260</v>
      </c>
      <c r="T14" s="172">
        <v>12</v>
      </c>
      <c r="U14" s="119" t="s">
        <v>250</v>
      </c>
      <c r="V14" s="172">
        <v>13</v>
      </c>
      <c r="W14" s="119" t="s">
        <v>276</v>
      </c>
      <c r="X14" s="172">
        <v>15</v>
      </c>
      <c r="Y14" s="119" t="s">
        <v>275</v>
      </c>
      <c r="Z14" s="172">
        <v>5</v>
      </c>
      <c r="AA14" s="119" t="s">
        <v>206</v>
      </c>
      <c r="AB14" s="172">
        <v>4</v>
      </c>
      <c r="AC14" s="119" t="s">
        <v>247</v>
      </c>
      <c r="AD14" s="172">
        <v>7</v>
      </c>
      <c r="AE14" s="119" t="s">
        <v>249</v>
      </c>
      <c r="AF14" s="172">
        <v>6</v>
      </c>
      <c r="AG14" s="119" t="s">
        <v>262</v>
      </c>
      <c r="AH14" s="172">
        <v>14</v>
      </c>
      <c r="AI14" s="6">
        <f t="shared" si="0"/>
        <v>136</v>
      </c>
      <c r="AJ14" s="6">
        <f t="shared" si="2"/>
        <v>71</v>
      </c>
    </row>
    <row r="15" spans="1:37" x14ac:dyDescent="0.3">
      <c r="A15">
        <f t="shared" si="1"/>
        <v>4</v>
      </c>
      <c r="B15" s="103" t="s">
        <v>4</v>
      </c>
      <c r="C15" s="124" t="s">
        <v>214</v>
      </c>
      <c r="D15" s="125">
        <v>10</v>
      </c>
      <c r="E15" s="124" t="s">
        <v>218</v>
      </c>
      <c r="F15" s="125">
        <v>3</v>
      </c>
      <c r="G15" s="124" t="s">
        <v>246</v>
      </c>
      <c r="H15" s="125">
        <v>14</v>
      </c>
      <c r="I15" s="124" t="s">
        <v>215</v>
      </c>
      <c r="J15" s="125">
        <v>4</v>
      </c>
      <c r="K15" s="124" t="s">
        <v>209</v>
      </c>
      <c r="L15" s="125">
        <v>9</v>
      </c>
      <c r="M15" s="124" t="s">
        <v>205</v>
      </c>
      <c r="N15" s="125">
        <v>12</v>
      </c>
      <c r="O15" s="124" t="s">
        <v>210</v>
      </c>
      <c r="P15" s="125">
        <v>2</v>
      </c>
      <c r="Q15" s="124" t="s">
        <v>208</v>
      </c>
      <c r="R15" s="125">
        <v>6</v>
      </c>
      <c r="S15" s="124" t="s">
        <v>260</v>
      </c>
      <c r="T15" s="125">
        <v>16</v>
      </c>
      <c r="U15" s="124" t="s">
        <v>250</v>
      </c>
      <c r="V15" s="125">
        <v>15</v>
      </c>
      <c r="W15" s="124" t="s">
        <v>276</v>
      </c>
      <c r="X15" s="125">
        <v>13</v>
      </c>
      <c r="Y15" s="124" t="s">
        <v>245</v>
      </c>
      <c r="Z15" s="125">
        <v>7</v>
      </c>
      <c r="AA15" s="124" t="s">
        <v>207</v>
      </c>
      <c r="AB15" s="125">
        <v>1</v>
      </c>
      <c r="AC15" s="124" t="s">
        <v>277</v>
      </c>
      <c r="AD15" s="125">
        <v>8</v>
      </c>
      <c r="AE15" s="124" t="s">
        <v>249</v>
      </c>
      <c r="AF15" s="125">
        <v>5</v>
      </c>
      <c r="AG15" s="124" t="s">
        <v>262</v>
      </c>
      <c r="AH15" s="125">
        <v>11</v>
      </c>
      <c r="AI15" s="9">
        <f t="shared" si="0"/>
        <v>136</v>
      </c>
      <c r="AJ15" s="9">
        <f t="shared" si="2"/>
        <v>78</v>
      </c>
    </row>
    <row r="16" spans="1:37" x14ac:dyDescent="0.3">
      <c r="A16">
        <f t="shared" si="1"/>
        <v>18</v>
      </c>
      <c r="B16" s="104" t="s">
        <v>7</v>
      </c>
      <c r="C16" s="119" t="s">
        <v>214</v>
      </c>
      <c r="D16" s="172">
        <v>1</v>
      </c>
      <c r="E16" s="119" t="s">
        <v>218</v>
      </c>
      <c r="F16" s="172">
        <v>12</v>
      </c>
      <c r="G16" s="119" t="s">
        <v>246</v>
      </c>
      <c r="H16" s="172">
        <v>13</v>
      </c>
      <c r="I16" s="119" t="s">
        <v>215</v>
      </c>
      <c r="J16" s="172">
        <v>6</v>
      </c>
      <c r="K16" s="119" t="s">
        <v>209</v>
      </c>
      <c r="L16" s="172">
        <v>8</v>
      </c>
      <c r="M16" s="119" t="s">
        <v>205</v>
      </c>
      <c r="N16" s="172">
        <v>16</v>
      </c>
      <c r="O16" s="119" t="s">
        <v>217</v>
      </c>
      <c r="P16" s="172">
        <v>7</v>
      </c>
      <c r="Q16" s="119" t="s">
        <v>208</v>
      </c>
      <c r="R16" s="172">
        <v>2</v>
      </c>
      <c r="S16" s="119" t="s">
        <v>260</v>
      </c>
      <c r="T16" s="172">
        <v>14</v>
      </c>
      <c r="U16" s="119" t="s">
        <v>250</v>
      </c>
      <c r="V16" s="172">
        <v>11</v>
      </c>
      <c r="W16" s="119" t="s">
        <v>276</v>
      </c>
      <c r="X16" s="172">
        <v>15</v>
      </c>
      <c r="Y16" s="119" t="s">
        <v>245</v>
      </c>
      <c r="Z16" s="172">
        <v>10</v>
      </c>
      <c r="AA16" s="119" t="s">
        <v>206</v>
      </c>
      <c r="AB16" s="172">
        <v>3</v>
      </c>
      <c r="AC16" s="119" t="s">
        <v>277</v>
      </c>
      <c r="AD16" s="172">
        <v>9</v>
      </c>
      <c r="AE16" s="119" t="s">
        <v>249</v>
      </c>
      <c r="AF16" s="172">
        <v>5</v>
      </c>
      <c r="AG16" s="119" t="s">
        <v>262</v>
      </c>
      <c r="AH16" s="172">
        <v>4</v>
      </c>
      <c r="AI16" s="6">
        <f t="shared" si="0"/>
        <v>136</v>
      </c>
      <c r="AJ16" s="6">
        <f t="shared" si="2"/>
        <v>66</v>
      </c>
    </row>
    <row r="17" spans="1:36" x14ac:dyDescent="0.3">
      <c r="A17">
        <f t="shared" si="1"/>
        <v>5</v>
      </c>
      <c r="B17" s="89" t="s">
        <v>40</v>
      </c>
      <c r="C17" s="27" t="s">
        <v>214</v>
      </c>
      <c r="D17" s="28">
        <v>3</v>
      </c>
      <c r="E17" s="27" t="s">
        <v>218</v>
      </c>
      <c r="F17" s="28">
        <v>10</v>
      </c>
      <c r="G17" s="27" t="s">
        <v>246</v>
      </c>
      <c r="H17" s="28">
        <v>11</v>
      </c>
      <c r="I17" s="27" t="s">
        <v>263</v>
      </c>
      <c r="J17" s="28">
        <v>4</v>
      </c>
      <c r="K17" s="27" t="s">
        <v>209</v>
      </c>
      <c r="L17" s="28">
        <v>13</v>
      </c>
      <c r="M17" s="27" t="s">
        <v>205</v>
      </c>
      <c r="N17" s="28">
        <v>7</v>
      </c>
      <c r="O17" s="27" t="s">
        <v>217</v>
      </c>
      <c r="P17" s="28">
        <v>14</v>
      </c>
      <c r="Q17" s="27" t="s">
        <v>208</v>
      </c>
      <c r="R17" s="28">
        <v>2</v>
      </c>
      <c r="S17" s="27" t="s">
        <v>260</v>
      </c>
      <c r="T17" s="28">
        <v>9</v>
      </c>
      <c r="U17" s="27" t="s">
        <v>250</v>
      </c>
      <c r="V17" s="28">
        <v>12</v>
      </c>
      <c r="W17" s="27" t="s">
        <v>276</v>
      </c>
      <c r="X17" s="28">
        <v>8</v>
      </c>
      <c r="Y17" s="27" t="s">
        <v>245</v>
      </c>
      <c r="Z17" s="28">
        <v>5</v>
      </c>
      <c r="AA17" s="27" t="s">
        <v>207</v>
      </c>
      <c r="AB17" s="28">
        <v>6</v>
      </c>
      <c r="AC17" s="27" t="s">
        <v>277</v>
      </c>
      <c r="AD17" s="28">
        <v>1</v>
      </c>
      <c r="AE17" s="27" t="s">
        <v>249</v>
      </c>
      <c r="AF17" s="28">
        <v>16</v>
      </c>
      <c r="AG17" s="27" t="s">
        <v>262</v>
      </c>
      <c r="AH17" s="28">
        <v>15</v>
      </c>
      <c r="AI17" s="25">
        <f t="shared" si="0"/>
        <v>136</v>
      </c>
      <c r="AJ17" s="26">
        <f t="shared" si="2"/>
        <v>77</v>
      </c>
    </row>
    <row r="18" spans="1:36" x14ac:dyDescent="0.3">
      <c r="A18">
        <f t="shared" si="1"/>
        <v>6</v>
      </c>
      <c r="B18" s="104" t="s">
        <v>3</v>
      </c>
      <c r="C18" s="119" t="s">
        <v>214</v>
      </c>
      <c r="D18" s="172">
        <v>3</v>
      </c>
      <c r="E18" s="119" t="s">
        <v>218</v>
      </c>
      <c r="F18" s="172">
        <v>12</v>
      </c>
      <c r="G18" s="119" t="s">
        <v>246</v>
      </c>
      <c r="H18" s="172">
        <v>11</v>
      </c>
      <c r="I18" s="119" t="s">
        <v>215</v>
      </c>
      <c r="J18" s="172">
        <v>2</v>
      </c>
      <c r="K18" s="119" t="s">
        <v>209</v>
      </c>
      <c r="L18" s="172">
        <v>1</v>
      </c>
      <c r="M18" s="119" t="s">
        <v>205</v>
      </c>
      <c r="N18" s="172">
        <v>14</v>
      </c>
      <c r="O18" s="119" t="s">
        <v>217</v>
      </c>
      <c r="P18" s="172">
        <v>6</v>
      </c>
      <c r="Q18" s="119" t="s">
        <v>248</v>
      </c>
      <c r="R18" s="172">
        <v>4</v>
      </c>
      <c r="S18" s="119" t="s">
        <v>260</v>
      </c>
      <c r="T18" s="172">
        <v>15</v>
      </c>
      <c r="U18" s="119" t="s">
        <v>250</v>
      </c>
      <c r="V18" s="172">
        <v>13</v>
      </c>
      <c r="W18" s="119" t="s">
        <v>276</v>
      </c>
      <c r="X18" s="172">
        <v>16</v>
      </c>
      <c r="Y18" s="119" t="s">
        <v>245</v>
      </c>
      <c r="Z18" s="172">
        <v>7</v>
      </c>
      <c r="AA18" s="119" t="s">
        <v>207</v>
      </c>
      <c r="AB18" s="172">
        <v>8</v>
      </c>
      <c r="AC18" s="119" t="s">
        <v>277</v>
      </c>
      <c r="AD18" s="172">
        <v>5</v>
      </c>
      <c r="AE18" s="119" t="s">
        <v>249</v>
      </c>
      <c r="AF18" s="172">
        <v>10</v>
      </c>
      <c r="AG18" s="119" t="s">
        <v>262</v>
      </c>
      <c r="AH18" s="172">
        <v>9</v>
      </c>
      <c r="AI18" s="40">
        <f t="shared" si="0"/>
        <v>136</v>
      </c>
      <c r="AJ18" s="74">
        <f t="shared" si="2"/>
        <v>75</v>
      </c>
    </row>
    <row r="19" spans="1:36" x14ac:dyDescent="0.3">
      <c r="A19">
        <f t="shared" si="1"/>
        <v>6</v>
      </c>
      <c r="B19" s="89" t="s">
        <v>60</v>
      </c>
      <c r="C19" s="27" t="s">
        <v>214</v>
      </c>
      <c r="D19" s="28">
        <v>11</v>
      </c>
      <c r="E19" s="27" t="s">
        <v>218</v>
      </c>
      <c r="F19" s="28">
        <v>5</v>
      </c>
      <c r="G19" s="27" t="s">
        <v>246</v>
      </c>
      <c r="H19" s="28">
        <v>13</v>
      </c>
      <c r="I19" s="27" t="s">
        <v>263</v>
      </c>
      <c r="J19" s="28">
        <v>4</v>
      </c>
      <c r="K19" s="27" t="s">
        <v>244</v>
      </c>
      <c r="L19" s="28">
        <v>1</v>
      </c>
      <c r="M19" s="27" t="s">
        <v>205</v>
      </c>
      <c r="N19" s="28">
        <v>15</v>
      </c>
      <c r="O19" s="27" t="s">
        <v>217</v>
      </c>
      <c r="P19" s="28">
        <v>2</v>
      </c>
      <c r="Q19" s="27" t="s">
        <v>248</v>
      </c>
      <c r="R19" s="28">
        <v>3</v>
      </c>
      <c r="S19" s="27" t="s">
        <v>260</v>
      </c>
      <c r="T19" s="28">
        <v>12</v>
      </c>
      <c r="U19" s="27" t="s">
        <v>250</v>
      </c>
      <c r="V19" s="28">
        <v>14</v>
      </c>
      <c r="W19" s="27" t="s">
        <v>276</v>
      </c>
      <c r="X19" s="28">
        <v>16</v>
      </c>
      <c r="Y19" s="27" t="s">
        <v>245</v>
      </c>
      <c r="Z19" s="28">
        <v>9</v>
      </c>
      <c r="AA19" s="27" t="s">
        <v>206</v>
      </c>
      <c r="AB19" s="28">
        <v>8</v>
      </c>
      <c r="AC19" s="27" t="s">
        <v>277</v>
      </c>
      <c r="AD19" s="28">
        <v>10</v>
      </c>
      <c r="AE19" s="27" t="s">
        <v>249</v>
      </c>
      <c r="AF19" s="28">
        <v>6</v>
      </c>
      <c r="AG19" s="27" t="s">
        <v>262</v>
      </c>
      <c r="AH19" s="28">
        <v>7</v>
      </c>
      <c r="AI19" s="18">
        <f t="shared" si="0"/>
        <v>136</v>
      </c>
      <c r="AJ19" s="9">
        <f t="shared" si="2"/>
        <v>75</v>
      </c>
    </row>
    <row r="20" spans="1:36" x14ac:dyDescent="0.3">
      <c r="A20">
        <f t="shared" si="1"/>
        <v>11</v>
      </c>
      <c r="B20" s="104" t="s">
        <v>61</v>
      </c>
      <c r="C20" s="119" t="s">
        <v>214</v>
      </c>
      <c r="D20" s="172">
        <v>6</v>
      </c>
      <c r="E20" s="119" t="s">
        <v>218</v>
      </c>
      <c r="F20" s="172">
        <v>8</v>
      </c>
      <c r="G20" s="119" t="s">
        <v>246</v>
      </c>
      <c r="H20" s="172">
        <v>12</v>
      </c>
      <c r="I20" s="119" t="s">
        <v>215</v>
      </c>
      <c r="J20" s="172">
        <v>2</v>
      </c>
      <c r="K20" s="119" t="s">
        <v>209</v>
      </c>
      <c r="L20" s="172">
        <v>4</v>
      </c>
      <c r="M20" s="119" t="s">
        <v>205</v>
      </c>
      <c r="N20" s="172">
        <v>13</v>
      </c>
      <c r="O20" s="119" t="s">
        <v>217</v>
      </c>
      <c r="P20" s="172">
        <v>7</v>
      </c>
      <c r="Q20" s="119" t="s">
        <v>248</v>
      </c>
      <c r="R20" s="172">
        <v>1</v>
      </c>
      <c r="S20" s="119" t="s">
        <v>260</v>
      </c>
      <c r="T20" s="172">
        <v>15</v>
      </c>
      <c r="U20" s="119" t="s">
        <v>250</v>
      </c>
      <c r="V20" s="172">
        <v>14</v>
      </c>
      <c r="W20" s="119" t="s">
        <v>276</v>
      </c>
      <c r="X20" s="172">
        <v>16</v>
      </c>
      <c r="Y20" s="119" t="s">
        <v>245</v>
      </c>
      <c r="Z20" s="172">
        <v>5</v>
      </c>
      <c r="AA20" s="119" t="s">
        <v>206</v>
      </c>
      <c r="AB20" s="172">
        <v>3</v>
      </c>
      <c r="AC20" s="119" t="s">
        <v>277</v>
      </c>
      <c r="AD20" s="172">
        <v>9</v>
      </c>
      <c r="AE20" s="119" t="s">
        <v>249</v>
      </c>
      <c r="AF20" s="172">
        <v>10</v>
      </c>
      <c r="AG20" s="119" t="s">
        <v>262</v>
      </c>
      <c r="AH20" s="172">
        <v>11</v>
      </c>
      <c r="AI20" s="40">
        <f t="shared" si="0"/>
        <v>136</v>
      </c>
      <c r="AJ20" s="74">
        <f t="shared" si="2"/>
        <v>72</v>
      </c>
    </row>
    <row r="21" spans="1:36" x14ac:dyDescent="0.3">
      <c r="A21">
        <f t="shared" si="1"/>
        <v>18</v>
      </c>
      <c r="B21" s="103" t="s">
        <v>340</v>
      </c>
      <c r="C21" s="124" t="s">
        <v>211</v>
      </c>
      <c r="D21" s="125">
        <v>1</v>
      </c>
      <c r="E21" s="124" t="s">
        <v>387</v>
      </c>
      <c r="F21" s="125">
        <v>13</v>
      </c>
      <c r="G21" s="124" t="s">
        <v>246</v>
      </c>
      <c r="H21" s="125">
        <v>14</v>
      </c>
      <c r="I21" s="124" t="s">
        <v>215</v>
      </c>
      <c r="J21" s="125">
        <v>2</v>
      </c>
      <c r="K21" s="124" t="s">
        <v>209</v>
      </c>
      <c r="L21" s="125">
        <v>7</v>
      </c>
      <c r="M21" s="124" t="s">
        <v>205</v>
      </c>
      <c r="N21" s="125">
        <v>15</v>
      </c>
      <c r="O21" s="124" t="s">
        <v>217</v>
      </c>
      <c r="P21" s="125">
        <v>8</v>
      </c>
      <c r="Q21" s="124" t="s">
        <v>208</v>
      </c>
      <c r="R21" s="125">
        <v>3</v>
      </c>
      <c r="S21" s="124" t="s">
        <v>260</v>
      </c>
      <c r="T21" s="125">
        <v>16</v>
      </c>
      <c r="U21" s="124" t="s">
        <v>250</v>
      </c>
      <c r="V21" s="125">
        <v>12</v>
      </c>
      <c r="W21" s="124" t="s">
        <v>276</v>
      </c>
      <c r="X21" s="125">
        <v>11</v>
      </c>
      <c r="Y21" s="124" t="s">
        <v>245</v>
      </c>
      <c r="Z21" s="125">
        <v>10</v>
      </c>
      <c r="AA21" s="124" t="s">
        <v>206</v>
      </c>
      <c r="AB21" s="125">
        <v>9</v>
      </c>
      <c r="AC21" s="124" t="s">
        <v>277</v>
      </c>
      <c r="AD21" s="125">
        <v>5</v>
      </c>
      <c r="AE21" s="124" t="s">
        <v>249</v>
      </c>
      <c r="AF21" s="125">
        <v>6</v>
      </c>
      <c r="AG21" s="124" t="s">
        <v>262</v>
      </c>
      <c r="AH21" s="125">
        <v>4</v>
      </c>
      <c r="AI21" s="9">
        <f t="shared" si="0"/>
        <v>136</v>
      </c>
      <c r="AJ21" s="9">
        <f t="shared" si="2"/>
        <v>66</v>
      </c>
    </row>
    <row r="22" spans="1:36" x14ac:dyDescent="0.3">
      <c r="A22">
        <f t="shared" si="1"/>
        <v>6</v>
      </c>
      <c r="B22" s="104" t="s">
        <v>339</v>
      </c>
      <c r="C22" s="119" t="s">
        <v>214</v>
      </c>
      <c r="D22" s="172">
        <v>2</v>
      </c>
      <c r="E22" s="119" t="s">
        <v>218</v>
      </c>
      <c r="F22" s="172">
        <v>12</v>
      </c>
      <c r="G22" s="119" t="s">
        <v>246</v>
      </c>
      <c r="H22" s="172">
        <v>11</v>
      </c>
      <c r="I22" s="119" t="s">
        <v>263</v>
      </c>
      <c r="J22" s="172">
        <v>3</v>
      </c>
      <c r="K22" s="119" t="s">
        <v>209</v>
      </c>
      <c r="L22" s="172">
        <v>4</v>
      </c>
      <c r="M22" s="119" t="s">
        <v>205</v>
      </c>
      <c r="N22" s="172">
        <v>16</v>
      </c>
      <c r="O22" s="119" t="s">
        <v>217</v>
      </c>
      <c r="P22" s="172">
        <v>1</v>
      </c>
      <c r="Q22" s="119" t="s">
        <v>208</v>
      </c>
      <c r="R22" s="172">
        <v>7</v>
      </c>
      <c r="S22" s="119" t="s">
        <v>260</v>
      </c>
      <c r="T22" s="172">
        <v>13</v>
      </c>
      <c r="U22" s="119" t="s">
        <v>250</v>
      </c>
      <c r="V22" s="172">
        <v>14</v>
      </c>
      <c r="W22" s="119" t="s">
        <v>276</v>
      </c>
      <c r="X22" s="172">
        <v>15</v>
      </c>
      <c r="Y22" s="119" t="s">
        <v>245</v>
      </c>
      <c r="Z22" s="172">
        <v>9</v>
      </c>
      <c r="AA22" s="119" t="s">
        <v>206</v>
      </c>
      <c r="AB22" s="172">
        <v>10</v>
      </c>
      <c r="AC22" s="119" t="s">
        <v>247</v>
      </c>
      <c r="AD22" s="172">
        <v>6</v>
      </c>
      <c r="AE22" s="119" t="s">
        <v>249</v>
      </c>
      <c r="AF22" s="172">
        <v>5</v>
      </c>
      <c r="AG22" s="119" t="s">
        <v>262</v>
      </c>
      <c r="AH22" s="172">
        <v>8</v>
      </c>
      <c r="AI22" s="6">
        <f t="shared" si="0"/>
        <v>136</v>
      </c>
      <c r="AJ22" s="6">
        <f t="shared" si="2"/>
        <v>75</v>
      </c>
    </row>
    <row r="23" spans="1:36" x14ac:dyDescent="0.3">
      <c r="A23">
        <f t="shared" si="1"/>
        <v>11</v>
      </c>
      <c r="B23" s="89" t="s">
        <v>347</v>
      </c>
      <c r="C23" s="124" t="s">
        <v>214</v>
      </c>
      <c r="D23" s="125">
        <v>8</v>
      </c>
      <c r="E23" s="124" t="s">
        <v>213</v>
      </c>
      <c r="F23" s="125">
        <v>1</v>
      </c>
      <c r="G23" s="124" t="s">
        <v>246</v>
      </c>
      <c r="H23" s="125">
        <v>11</v>
      </c>
      <c r="I23" s="124" t="s">
        <v>263</v>
      </c>
      <c r="J23" s="125">
        <v>3</v>
      </c>
      <c r="K23" s="124" t="s">
        <v>209</v>
      </c>
      <c r="L23" s="125">
        <v>12</v>
      </c>
      <c r="M23" s="124" t="s">
        <v>205</v>
      </c>
      <c r="N23" s="125">
        <v>15</v>
      </c>
      <c r="O23" s="124" t="s">
        <v>210</v>
      </c>
      <c r="P23" s="125">
        <v>2</v>
      </c>
      <c r="Q23" s="124" t="s">
        <v>248</v>
      </c>
      <c r="R23" s="125">
        <v>4</v>
      </c>
      <c r="S23" s="124" t="s">
        <v>260</v>
      </c>
      <c r="T23" s="125">
        <v>13</v>
      </c>
      <c r="U23" s="124" t="s">
        <v>250</v>
      </c>
      <c r="V23" s="125">
        <v>14</v>
      </c>
      <c r="W23" s="124" t="s">
        <v>276</v>
      </c>
      <c r="X23" s="125">
        <v>16</v>
      </c>
      <c r="Y23" s="124" t="s">
        <v>245</v>
      </c>
      <c r="Z23" s="125">
        <v>5</v>
      </c>
      <c r="AA23" s="124" t="s">
        <v>206</v>
      </c>
      <c r="AB23" s="125">
        <v>7</v>
      </c>
      <c r="AC23" s="124" t="s">
        <v>247</v>
      </c>
      <c r="AD23" s="125">
        <v>6</v>
      </c>
      <c r="AE23" s="124" t="s">
        <v>249</v>
      </c>
      <c r="AF23" s="125">
        <v>10</v>
      </c>
      <c r="AG23" s="124" t="s">
        <v>262</v>
      </c>
      <c r="AH23" s="125">
        <v>9</v>
      </c>
      <c r="AI23" s="9">
        <f t="shared" si="0"/>
        <v>136</v>
      </c>
      <c r="AJ23" s="9">
        <f t="shared" si="2"/>
        <v>72</v>
      </c>
    </row>
    <row r="24" spans="1:36" x14ac:dyDescent="0.3">
      <c r="A24">
        <f t="shared" si="1"/>
        <v>15</v>
      </c>
      <c r="B24" s="104" t="s">
        <v>345</v>
      </c>
      <c r="C24" s="119" t="s">
        <v>214</v>
      </c>
      <c r="D24" s="172">
        <v>5</v>
      </c>
      <c r="E24" s="119" t="s">
        <v>218</v>
      </c>
      <c r="F24" s="172">
        <v>13</v>
      </c>
      <c r="G24" s="119" t="s">
        <v>246</v>
      </c>
      <c r="H24" s="172">
        <v>12</v>
      </c>
      <c r="I24" s="119" t="s">
        <v>215</v>
      </c>
      <c r="J24" s="172">
        <v>3</v>
      </c>
      <c r="K24" s="119" t="s">
        <v>209</v>
      </c>
      <c r="L24" s="172">
        <v>9</v>
      </c>
      <c r="M24" s="119" t="s">
        <v>205</v>
      </c>
      <c r="N24" s="172">
        <v>15</v>
      </c>
      <c r="O24" s="119" t="s">
        <v>217</v>
      </c>
      <c r="P24" s="172">
        <v>10</v>
      </c>
      <c r="Q24" s="119" t="s">
        <v>248</v>
      </c>
      <c r="R24" s="172">
        <v>1</v>
      </c>
      <c r="S24" s="119" t="s">
        <v>260</v>
      </c>
      <c r="T24" s="172">
        <v>11</v>
      </c>
      <c r="U24" s="119" t="s">
        <v>250</v>
      </c>
      <c r="V24" s="172">
        <v>14</v>
      </c>
      <c r="W24" s="119" t="s">
        <v>276</v>
      </c>
      <c r="X24" s="172">
        <v>16</v>
      </c>
      <c r="Y24" s="119" t="s">
        <v>245</v>
      </c>
      <c r="Z24" s="172">
        <v>6</v>
      </c>
      <c r="AA24" s="119" t="s">
        <v>207</v>
      </c>
      <c r="AB24" s="172">
        <v>2</v>
      </c>
      <c r="AC24" s="119" t="s">
        <v>277</v>
      </c>
      <c r="AD24" s="172">
        <v>4</v>
      </c>
      <c r="AE24" s="119" t="s">
        <v>249</v>
      </c>
      <c r="AF24" s="172">
        <v>8</v>
      </c>
      <c r="AG24" s="119" t="s">
        <v>262</v>
      </c>
      <c r="AH24" s="172">
        <v>7</v>
      </c>
      <c r="AI24" s="6">
        <f t="shared" si="0"/>
        <v>136</v>
      </c>
      <c r="AJ24" s="6">
        <f t="shared" si="2"/>
        <v>69</v>
      </c>
    </row>
    <row r="25" spans="1:36" ht="14.95" thickBot="1" x14ac:dyDescent="0.35">
      <c r="A25">
        <f t="shared" si="1"/>
        <v>3</v>
      </c>
      <c r="B25" s="118" t="s">
        <v>346</v>
      </c>
      <c r="C25" s="124" t="s">
        <v>214</v>
      </c>
      <c r="D25" s="125">
        <v>9</v>
      </c>
      <c r="E25" s="124" t="s">
        <v>213</v>
      </c>
      <c r="F25" s="125">
        <v>7</v>
      </c>
      <c r="G25" s="124" t="s">
        <v>246</v>
      </c>
      <c r="H25" s="125">
        <v>13</v>
      </c>
      <c r="I25" s="124" t="s">
        <v>263</v>
      </c>
      <c r="J25" s="125">
        <v>5</v>
      </c>
      <c r="K25" s="124" t="s">
        <v>209</v>
      </c>
      <c r="L25" s="125">
        <v>11</v>
      </c>
      <c r="M25" s="124" t="s">
        <v>205</v>
      </c>
      <c r="N25" s="125">
        <v>15</v>
      </c>
      <c r="O25" s="124" t="s">
        <v>217</v>
      </c>
      <c r="P25" s="125">
        <v>6</v>
      </c>
      <c r="Q25" s="124" t="s">
        <v>208</v>
      </c>
      <c r="R25" s="125">
        <v>2</v>
      </c>
      <c r="S25" s="124" t="s">
        <v>260</v>
      </c>
      <c r="T25" s="125">
        <v>12</v>
      </c>
      <c r="U25" s="124" t="s">
        <v>250</v>
      </c>
      <c r="V25" s="125">
        <v>14</v>
      </c>
      <c r="W25" s="124" t="s">
        <v>276</v>
      </c>
      <c r="X25" s="125">
        <v>16</v>
      </c>
      <c r="Y25" s="124" t="s">
        <v>275</v>
      </c>
      <c r="Z25" s="125">
        <v>1</v>
      </c>
      <c r="AA25" s="124" t="s">
        <v>207</v>
      </c>
      <c r="AB25" s="125">
        <v>3</v>
      </c>
      <c r="AC25" s="124" t="s">
        <v>277</v>
      </c>
      <c r="AD25" s="125">
        <v>4</v>
      </c>
      <c r="AE25" s="124" t="s">
        <v>249</v>
      </c>
      <c r="AF25" s="125">
        <v>10</v>
      </c>
      <c r="AG25" s="124" t="s">
        <v>262</v>
      </c>
      <c r="AH25" s="125">
        <v>8</v>
      </c>
      <c r="AI25" s="59">
        <f t="shared" si="0"/>
        <v>136</v>
      </c>
      <c r="AJ25" s="60">
        <f t="shared" si="2"/>
        <v>81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CHI@DET</v>
      </c>
      <c r="D32" s="193"/>
      <c r="E32" s="193" t="str">
        <f t="shared" ref="E32" si="3">E3</f>
        <v>BUF@DAL</v>
      </c>
      <c r="F32" s="193"/>
      <c r="G32" s="193" t="str">
        <f t="shared" ref="G32:AG32" si="4">G3</f>
        <v>NO@ATL</v>
      </c>
      <c r="H32" s="193"/>
      <c r="I32" s="193" t="str">
        <f t="shared" si="4"/>
        <v>TEN@IND</v>
      </c>
      <c r="J32" s="193"/>
      <c r="K32" s="193" t="str">
        <f t="shared" si="4"/>
        <v>NYJ@CIN</v>
      </c>
      <c r="L32" s="193"/>
      <c r="M32" s="193" t="str">
        <f t="shared" si="4"/>
        <v>WAS@CAR</v>
      </c>
      <c r="N32" s="193"/>
      <c r="O32" s="193" t="str">
        <f t="shared" si="4"/>
        <v>SF@BAL</v>
      </c>
      <c r="P32" s="193"/>
      <c r="Q32" s="193" t="str">
        <f t="shared" si="4"/>
        <v>TB@JAX</v>
      </c>
      <c r="R32" s="193"/>
      <c r="S32" s="193" t="str">
        <f t="shared" si="4"/>
        <v>GB@NYG</v>
      </c>
      <c r="T32" s="193"/>
      <c r="U32" s="193" t="str">
        <f t="shared" si="4"/>
        <v>PHI@MIA</v>
      </c>
      <c r="V32" s="193"/>
      <c r="W32" s="193" t="str">
        <f t="shared" si="4"/>
        <v>OAK@KC</v>
      </c>
      <c r="X32" s="193"/>
      <c r="Y32" s="193" t="str">
        <f t="shared" si="4"/>
        <v>LAR@ARI</v>
      </c>
      <c r="Z32" s="193"/>
      <c r="AA32" s="193" t="str">
        <f t="shared" si="4"/>
        <v>CLE@PIT</v>
      </c>
      <c r="AB32" s="193"/>
      <c r="AC32" s="193" t="str">
        <f t="shared" si="4"/>
        <v>LAC@DEN</v>
      </c>
      <c r="AD32" s="193"/>
      <c r="AE32" s="193" t="str">
        <f t="shared" si="4"/>
        <v>NE@HOU</v>
      </c>
      <c r="AF32" s="193"/>
      <c r="AG32" s="193" t="str">
        <f t="shared" si="4"/>
        <v>MIN@SEA</v>
      </c>
      <c r="AH32" s="194"/>
      <c r="AI32" s="20"/>
    </row>
    <row r="33" spans="2:36" x14ac:dyDescent="0.3">
      <c r="B33" s="135" t="str">
        <f>B4</f>
        <v>Tyson</v>
      </c>
      <c r="C33" s="195">
        <f>IF(C4="chi",D4,"-")</f>
        <v>1</v>
      </c>
      <c r="D33" s="195"/>
      <c r="E33" s="190" t="str">
        <f>IF(E4="buf",F4,"-")</f>
        <v>-</v>
      </c>
      <c r="F33" s="192"/>
      <c r="G33" s="190">
        <f>IF(G4="no",H4,"-")</f>
        <v>9</v>
      </c>
      <c r="H33" s="192"/>
      <c r="I33" s="190" t="str">
        <f>IF(I4="ten",J4,"-")</f>
        <v>-</v>
      </c>
      <c r="J33" s="192"/>
      <c r="K33" s="190" t="str">
        <f>IF(K4="cin",L4,"-")</f>
        <v>-</v>
      </c>
      <c r="L33" s="192"/>
      <c r="M33" s="190" t="str">
        <f>IF(M4="was",N4,"-")</f>
        <v>-</v>
      </c>
      <c r="N33" s="192"/>
      <c r="O33" s="190">
        <f>IF(O4="bal",P4,"-")</f>
        <v>7</v>
      </c>
      <c r="P33" s="192"/>
      <c r="Q33" s="190">
        <f>IF(Q4="tb",R4,"-")</f>
        <v>6</v>
      </c>
      <c r="R33" s="192"/>
      <c r="S33" s="190">
        <f>IF(S4="gb",T4,"-")</f>
        <v>14</v>
      </c>
      <c r="T33" s="192"/>
      <c r="U33" s="190" t="str">
        <f>IF(U4="mia",V4,"-")</f>
        <v>-</v>
      </c>
      <c r="V33" s="192"/>
      <c r="W33" s="190">
        <f>IF(W4="kc",X4,"-")</f>
        <v>16</v>
      </c>
      <c r="X33" s="192"/>
      <c r="Y33" s="190" t="str">
        <f>IF(Y4="lar",Z4,"-")</f>
        <v>-</v>
      </c>
      <c r="Z33" s="192"/>
      <c r="AA33" s="190" t="str">
        <f>IF(AA4="pit",AB4,"-")</f>
        <v>-</v>
      </c>
      <c r="AB33" s="192"/>
      <c r="AC33" s="190" t="str">
        <f>IF(AC4="den",AD4,"-")</f>
        <v>-</v>
      </c>
      <c r="AD33" s="192"/>
      <c r="AE33" s="190" t="str">
        <f>IF(AE4="hou",AF4,"-")</f>
        <v>-</v>
      </c>
      <c r="AF33" s="192"/>
      <c r="AG33" s="190">
        <f>IF(AG4="sea",AH4,"-")</f>
        <v>11</v>
      </c>
      <c r="AH33" s="191"/>
      <c r="AJ33" s="21">
        <f t="shared" ref="AJ33:AJ54" si="5">COUNTIF(C33:AH33,"&gt;=1")</f>
        <v>7</v>
      </c>
    </row>
    <row r="34" spans="2:36" x14ac:dyDescent="0.3">
      <c r="B34" s="12" t="str">
        <f t="shared" ref="B34:B54" si="6">B5</f>
        <v>Ben</v>
      </c>
      <c r="C34" s="186">
        <f t="shared" ref="C34:C54" si="7">IF(C5="chi",D5,"-")</f>
        <v>15</v>
      </c>
      <c r="D34" s="187"/>
      <c r="E34" s="186" t="str">
        <f t="shared" ref="E34:E54" si="8">IF(E5="buf",F5,"-")</f>
        <v>-</v>
      </c>
      <c r="F34" s="187"/>
      <c r="G34" s="186">
        <f t="shared" ref="G34:G54" si="9">IF(G5="no",H5,"-")</f>
        <v>12</v>
      </c>
      <c r="H34" s="187"/>
      <c r="I34" s="186">
        <f t="shared" ref="I34:I54" si="10">IF(I5="ten",J5,"-")</f>
        <v>7</v>
      </c>
      <c r="J34" s="187"/>
      <c r="K34" s="186">
        <f t="shared" ref="K34:K54" si="11">IF(K5="cin",L5,"-")</f>
        <v>2</v>
      </c>
      <c r="L34" s="187"/>
      <c r="M34" s="186" t="str">
        <f t="shared" ref="M34:M54" si="12">IF(M5="was",N5,"-")</f>
        <v>-</v>
      </c>
      <c r="N34" s="187"/>
      <c r="O34" s="186">
        <f t="shared" ref="O34:O54" si="13">IF(O5="bal",P5,"-")</f>
        <v>14</v>
      </c>
      <c r="P34" s="187"/>
      <c r="Q34" s="186">
        <f t="shared" ref="Q34:Q54" si="14">IF(Q5="tb",R5,"-")</f>
        <v>5</v>
      </c>
      <c r="R34" s="187"/>
      <c r="S34" s="186">
        <f t="shared" ref="S34:S54" si="15">IF(S5="gb",T5,"-")</f>
        <v>13</v>
      </c>
      <c r="T34" s="187"/>
      <c r="U34" s="186" t="str">
        <f t="shared" ref="U34:U54" si="16">IF(U5="mia",V5,"-")</f>
        <v>-</v>
      </c>
      <c r="V34" s="187"/>
      <c r="W34" s="186">
        <f t="shared" ref="W34:W54" si="17">IF(W5="kc",X5,"-")</f>
        <v>16</v>
      </c>
      <c r="X34" s="187"/>
      <c r="Y34" s="186" t="str">
        <f t="shared" ref="Y34:Y54" si="18">IF(Y5="lar",Z5,"-")</f>
        <v>-</v>
      </c>
      <c r="Z34" s="187"/>
      <c r="AA34" s="186" t="str">
        <f t="shared" ref="AA34:AA54" si="19">IF(AA5="pit",AB5,"-")</f>
        <v>-</v>
      </c>
      <c r="AB34" s="187"/>
      <c r="AC34" s="186">
        <f t="shared" ref="AC34:AC54" si="20">IF(AC5="den",AD5,"-")</f>
        <v>3</v>
      </c>
      <c r="AD34" s="187"/>
      <c r="AE34" s="186">
        <f t="shared" ref="AE34:AE54" si="21">IF(AE5="hou",AF5,"-")</f>
        <v>1</v>
      </c>
      <c r="AF34" s="187"/>
      <c r="AG34" s="186">
        <f t="shared" ref="AG34:AG54" si="22">IF(AG5="sea",AH5,"-")</f>
        <v>4</v>
      </c>
      <c r="AH34" s="188"/>
      <c r="AJ34" s="21">
        <f t="shared" si="5"/>
        <v>11</v>
      </c>
    </row>
    <row r="35" spans="2:36" x14ac:dyDescent="0.3">
      <c r="B35" s="11" t="str">
        <f t="shared" si="6"/>
        <v>Trevor</v>
      </c>
      <c r="C35" s="183">
        <f t="shared" si="7"/>
        <v>9</v>
      </c>
      <c r="D35" s="184"/>
      <c r="E35" s="183" t="str">
        <f t="shared" si="8"/>
        <v>-</v>
      </c>
      <c r="F35" s="184"/>
      <c r="G35" s="183">
        <f t="shared" si="9"/>
        <v>11</v>
      </c>
      <c r="H35" s="184"/>
      <c r="I35" s="183" t="str">
        <f t="shared" si="10"/>
        <v>-</v>
      </c>
      <c r="J35" s="184"/>
      <c r="K35" s="183" t="str">
        <f t="shared" si="11"/>
        <v>-</v>
      </c>
      <c r="L35" s="184"/>
      <c r="M35" s="183" t="str">
        <f t="shared" si="12"/>
        <v>-</v>
      </c>
      <c r="N35" s="184"/>
      <c r="O35" s="183" t="str">
        <f t="shared" si="13"/>
        <v>-</v>
      </c>
      <c r="P35" s="184"/>
      <c r="Q35" s="183">
        <f t="shared" si="14"/>
        <v>7</v>
      </c>
      <c r="R35" s="184"/>
      <c r="S35" s="183">
        <f t="shared" si="15"/>
        <v>13</v>
      </c>
      <c r="T35" s="184"/>
      <c r="U35" s="183" t="str">
        <f t="shared" si="16"/>
        <v>-</v>
      </c>
      <c r="V35" s="184"/>
      <c r="W35" s="183">
        <f t="shared" si="17"/>
        <v>14</v>
      </c>
      <c r="X35" s="184"/>
      <c r="Y35" s="183" t="str">
        <f t="shared" si="18"/>
        <v>-</v>
      </c>
      <c r="Z35" s="184"/>
      <c r="AA35" s="183" t="str">
        <f t="shared" si="19"/>
        <v>-</v>
      </c>
      <c r="AB35" s="184"/>
      <c r="AC35" s="183" t="str">
        <f t="shared" si="20"/>
        <v>-</v>
      </c>
      <c r="AD35" s="184"/>
      <c r="AE35" s="183">
        <f t="shared" si="21"/>
        <v>2</v>
      </c>
      <c r="AF35" s="184"/>
      <c r="AG35" s="183" t="str">
        <f t="shared" si="22"/>
        <v>-</v>
      </c>
      <c r="AH35" s="185"/>
      <c r="AJ35" s="21">
        <f t="shared" si="5"/>
        <v>6</v>
      </c>
    </row>
    <row r="36" spans="2:36" x14ac:dyDescent="0.3">
      <c r="B36" s="12" t="str">
        <f t="shared" si="6"/>
        <v>Alex</v>
      </c>
      <c r="C36" s="186">
        <f t="shared" si="7"/>
        <v>9</v>
      </c>
      <c r="D36" s="187"/>
      <c r="E36" s="186" t="str">
        <f t="shared" si="8"/>
        <v>-</v>
      </c>
      <c r="F36" s="187"/>
      <c r="G36" s="186">
        <f t="shared" si="9"/>
        <v>12</v>
      </c>
      <c r="H36" s="187"/>
      <c r="I36" s="186" t="str">
        <f t="shared" si="10"/>
        <v>-</v>
      </c>
      <c r="J36" s="187"/>
      <c r="K36" s="186" t="str">
        <f t="shared" si="11"/>
        <v>-</v>
      </c>
      <c r="L36" s="187"/>
      <c r="M36" s="186" t="str">
        <f t="shared" si="12"/>
        <v>-</v>
      </c>
      <c r="N36" s="187"/>
      <c r="O36" s="186">
        <f t="shared" si="13"/>
        <v>6</v>
      </c>
      <c r="P36" s="187"/>
      <c r="Q36" s="186">
        <f t="shared" si="14"/>
        <v>5</v>
      </c>
      <c r="R36" s="187"/>
      <c r="S36" s="186">
        <f t="shared" si="15"/>
        <v>13</v>
      </c>
      <c r="T36" s="187"/>
      <c r="U36" s="186" t="str">
        <f t="shared" si="16"/>
        <v>-</v>
      </c>
      <c r="V36" s="187"/>
      <c r="W36" s="186">
        <f t="shared" si="17"/>
        <v>14</v>
      </c>
      <c r="X36" s="187"/>
      <c r="Y36" s="186">
        <f t="shared" si="18"/>
        <v>1</v>
      </c>
      <c r="Z36" s="187"/>
      <c r="AA36" s="186" t="str">
        <f t="shared" si="19"/>
        <v>-</v>
      </c>
      <c r="AB36" s="187"/>
      <c r="AC36" s="186" t="str">
        <f t="shared" si="20"/>
        <v>-</v>
      </c>
      <c r="AD36" s="187"/>
      <c r="AE36" s="186" t="str">
        <f t="shared" si="21"/>
        <v>-</v>
      </c>
      <c r="AF36" s="187"/>
      <c r="AG36" s="186">
        <f t="shared" si="22"/>
        <v>4</v>
      </c>
      <c r="AH36" s="188"/>
      <c r="AJ36" s="21">
        <f t="shared" si="5"/>
        <v>8</v>
      </c>
    </row>
    <row r="37" spans="2:36" x14ac:dyDescent="0.3">
      <c r="B37" s="11" t="str">
        <f t="shared" si="6"/>
        <v>Katelyn</v>
      </c>
      <c r="C37" s="183">
        <f t="shared" si="7"/>
        <v>10</v>
      </c>
      <c r="D37" s="184"/>
      <c r="E37" s="183" t="str">
        <f t="shared" si="8"/>
        <v>-</v>
      </c>
      <c r="F37" s="184"/>
      <c r="G37" s="183">
        <f t="shared" si="9"/>
        <v>13</v>
      </c>
      <c r="H37" s="184"/>
      <c r="I37" s="183" t="str">
        <f t="shared" si="10"/>
        <v>-</v>
      </c>
      <c r="J37" s="184"/>
      <c r="K37" s="183" t="str">
        <f t="shared" si="11"/>
        <v>-</v>
      </c>
      <c r="L37" s="184"/>
      <c r="M37" s="183" t="str">
        <f t="shared" si="12"/>
        <v>-</v>
      </c>
      <c r="N37" s="184"/>
      <c r="O37" s="183">
        <f t="shared" si="13"/>
        <v>3</v>
      </c>
      <c r="P37" s="184"/>
      <c r="Q37" s="183">
        <f t="shared" si="14"/>
        <v>1</v>
      </c>
      <c r="R37" s="184"/>
      <c r="S37" s="183">
        <f t="shared" si="15"/>
        <v>12</v>
      </c>
      <c r="T37" s="184"/>
      <c r="U37" s="183" t="str">
        <f t="shared" si="16"/>
        <v>-</v>
      </c>
      <c r="V37" s="184"/>
      <c r="W37" s="183">
        <f t="shared" si="17"/>
        <v>15</v>
      </c>
      <c r="X37" s="184"/>
      <c r="Y37" s="183">
        <f t="shared" si="18"/>
        <v>6</v>
      </c>
      <c r="Z37" s="184"/>
      <c r="AA37" s="183" t="str">
        <f t="shared" si="19"/>
        <v>-</v>
      </c>
      <c r="AB37" s="184"/>
      <c r="AC37" s="183" t="str">
        <f t="shared" si="20"/>
        <v>-</v>
      </c>
      <c r="AD37" s="184"/>
      <c r="AE37" s="183" t="str">
        <f t="shared" si="21"/>
        <v>-</v>
      </c>
      <c r="AF37" s="184"/>
      <c r="AG37" s="183">
        <f t="shared" si="22"/>
        <v>8</v>
      </c>
      <c r="AH37" s="185"/>
      <c r="AJ37" s="21">
        <f t="shared" si="5"/>
        <v>8</v>
      </c>
    </row>
    <row r="38" spans="2:36" x14ac:dyDescent="0.3">
      <c r="B38" s="12" t="str">
        <f t="shared" si="6"/>
        <v>Shelby</v>
      </c>
      <c r="C38" s="186">
        <f t="shared" si="7"/>
        <v>9</v>
      </c>
      <c r="D38" s="187"/>
      <c r="E38" s="186">
        <f t="shared" si="8"/>
        <v>4</v>
      </c>
      <c r="F38" s="187"/>
      <c r="G38" s="186">
        <f t="shared" si="9"/>
        <v>11</v>
      </c>
      <c r="H38" s="187"/>
      <c r="I38" s="186">
        <f t="shared" si="10"/>
        <v>2</v>
      </c>
      <c r="J38" s="187"/>
      <c r="K38" s="186">
        <f t="shared" si="11"/>
        <v>1</v>
      </c>
      <c r="L38" s="187"/>
      <c r="M38" s="186" t="str">
        <f t="shared" si="12"/>
        <v>-</v>
      </c>
      <c r="N38" s="187"/>
      <c r="O38" s="186">
        <f t="shared" si="13"/>
        <v>13</v>
      </c>
      <c r="P38" s="187"/>
      <c r="Q38" s="186" t="str">
        <f t="shared" si="14"/>
        <v>-</v>
      </c>
      <c r="R38" s="187"/>
      <c r="S38" s="186">
        <f t="shared" si="15"/>
        <v>12</v>
      </c>
      <c r="T38" s="187"/>
      <c r="U38" s="186" t="str">
        <f t="shared" si="16"/>
        <v>-</v>
      </c>
      <c r="V38" s="187"/>
      <c r="W38" s="186">
        <f t="shared" si="17"/>
        <v>14</v>
      </c>
      <c r="X38" s="187"/>
      <c r="Y38" s="186">
        <f t="shared" si="18"/>
        <v>5</v>
      </c>
      <c r="Z38" s="187"/>
      <c r="AA38" s="186" t="str">
        <f t="shared" si="19"/>
        <v>-</v>
      </c>
      <c r="AB38" s="187"/>
      <c r="AC38" s="186">
        <f t="shared" si="20"/>
        <v>3</v>
      </c>
      <c r="AD38" s="187"/>
      <c r="AE38" s="186" t="str">
        <f t="shared" si="21"/>
        <v>-</v>
      </c>
      <c r="AF38" s="187"/>
      <c r="AG38" s="186" t="str">
        <f t="shared" si="22"/>
        <v>-</v>
      </c>
      <c r="AH38" s="188"/>
      <c r="AJ38" s="21">
        <f t="shared" si="5"/>
        <v>10</v>
      </c>
    </row>
    <row r="39" spans="2:36" x14ac:dyDescent="0.3">
      <c r="B39" s="11" t="str">
        <f t="shared" si="6"/>
        <v>Chris</v>
      </c>
      <c r="C39" s="183">
        <f t="shared" si="7"/>
        <v>7</v>
      </c>
      <c r="D39" s="184"/>
      <c r="E39" s="183">
        <f t="shared" si="8"/>
        <v>8</v>
      </c>
      <c r="F39" s="184"/>
      <c r="G39" s="183">
        <f t="shared" si="9"/>
        <v>16</v>
      </c>
      <c r="H39" s="184"/>
      <c r="I39" s="183">
        <f t="shared" si="10"/>
        <v>1</v>
      </c>
      <c r="J39" s="184"/>
      <c r="K39" s="183" t="str">
        <f t="shared" si="11"/>
        <v>-</v>
      </c>
      <c r="L39" s="184"/>
      <c r="M39" s="183">
        <f t="shared" si="12"/>
        <v>4</v>
      </c>
      <c r="N39" s="184"/>
      <c r="O39" s="183">
        <f t="shared" si="13"/>
        <v>14</v>
      </c>
      <c r="P39" s="184"/>
      <c r="Q39" s="183">
        <f t="shared" si="14"/>
        <v>3</v>
      </c>
      <c r="R39" s="184"/>
      <c r="S39" s="183">
        <f t="shared" si="15"/>
        <v>12</v>
      </c>
      <c r="T39" s="184"/>
      <c r="U39" s="183" t="str">
        <f t="shared" si="16"/>
        <v>-</v>
      </c>
      <c r="V39" s="184"/>
      <c r="W39" s="183">
        <f t="shared" si="17"/>
        <v>15</v>
      </c>
      <c r="X39" s="184"/>
      <c r="Y39" s="183">
        <f t="shared" si="18"/>
        <v>11</v>
      </c>
      <c r="Z39" s="184"/>
      <c r="AA39" s="183">
        <f t="shared" si="19"/>
        <v>2</v>
      </c>
      <c r="AB39" s="184"/>
      <c r="AC39" s="183">
        <f t="shared" si="20"/>
        <v>5</v>
      </c>
      <c r="AD39" s="184"/>
      <c r="AE39" s="183" t="str">
        <f t="shared" si="21"/>
        <v>-</v>
      </c>
      <c r="AF39" s="184"/>
      <c r="AG39" s="183">
        <f t="shared" si="22"/>
        <v>9</v>
      </c>
      <c r="AH39" s="185"/>
      <c r="AJ39" s="21">
        <f t="shared" si="5"/>
        <v>13</v>
      </c>
    </row>
    <row r="40" spans="2:36" x14ac:dyDescent="0.3">
      <c r="B40" s="12" t="str">
        <f t="shared" si="6"/>
        <v>Jeremy</v>
      </c>
      <c r="C40" s="186" t="str">
        <f t="shared" si="7"/>
        <v>-</v>
      </c>
      <c r="D40" s="187"/>
      <c r="E40" s="186" t="str">
        <f t="shared" si="8"/>
        <v>-</v>
      </c>
      <c r="F40" s="187"/>
      <c r="G40" s="186">
        <f t="shared" si="9"/>
        <v>10</v>
      </c>
      <c r="H40" s="187"/>
      <c r="I40" s="186">
        <f t="shared" si="10"/>
        <v>3</v>
      </c>
      <c r="J40" s="187"/>
      <c r="K40" s="186" t="str">
        <f t="shared" si="11"/>
        <v>-</v>
      </c>
      <c r="L40" s="187"/>
      <c r="M40" s="186" t="str">
        <f t="shared" si="12"/>
        <v>-</v>
      </c>
      <c r="N40" s="187"/>
      <c r="O40" s="186">
        <f t="shared" si="13"/>
        <v>7</v>
      </c>
      <c r="P40" s="187"/>
      <c r="Q40" s="186">
        <f t="shared" si="14"/>
        <v>2</v>
      </c>
      <c r="R40" s="187"/>
      <c r="S40" s="186">
        <f t="shared" si="15"/>
        <v>15</v>
      </c>
      <c r="T40" s="187"/>
      <c r="U40" s="186" t="str">
        <f t="shared" si="16"/>
        <v>-</v>
      </c>
      <c r="V40" s="187"/>
      <c r="W40" s="186">
        <f t="shared" si="17"/>
        <v>13</v>
      </c>
      <c r="X40" s="187"/>
      <c r="Y40" s="186">
        <f t="shared" si="18"/>
        <v>11</v>
      </c>
      <c r="Z40" s="187"/>
      <c r="AA40" s="186" t="str">
        <f t="shared" si="19"/>
        <v>-</v>
      </c>
      <c r="AB40" s="187"/>
      <c r="AC40" s="186" t="str">
        <f t="shared" si="20"/>
        <v>-</v>
      </c>
      <c r="AD40" s="187"/>
      <c r="AE40" s="186" t="str">
        <f t="shared" si="21"/>
        <v>-</v>
      </c>
      <c r="AF40" s="187"/>
      <c r="AG40" s="186">
        <f t="shared" si="22"/>
        <v>8</v>
      </c>
      <c r="AH40" s="188"/>
      <c r="AJ40" s="21">
        <f t="shared" si="5"/>
        <v>8</v>
      </c>
    </row>
    <row r="41" spans="2:36" x14ac:dyDescent="0.3">
      <c r="B41" s="11" t="str">
        <f t="shared" si="6"/>
        <v>Sam</v>
      </c>
      <c r="C41" s="183" t="str">
        <f t="shared" si="7"/>
        <v>-</v>
      </c>
      <c r="D41" s="184"/>
      <c r="E41" s="183" t="str">
        <f t="shared" si="8"/>
        <v>-</v>
      </c>
      <c r="F41" s="184"/>
      <c r="G41" s="183">
        <f t="shared" si="9"/>
        <v>14</v>
      </c>
      <c r="H41" s="184"/>
      <c r="I41" s="183" t="str">
        <f t="shared" si="10"/>
        <v>-</v>
      </c>
      <c r="J41" s="184"/>
      <c r="K41" s="183" t="str">
        <f t="shared" si="11"/>
        <v>-</v>
      </c>
      <c r="L41" s="184"/>
      <c r="M41" s="183" t="str">
        <f t="shared" si="12"/>
        <v>-</v>
      </c>
      <c r="N41" s="184"/>
      <c r="O41" s="183">
        <f t="shared" si="13"/>
        <v>13</v>
      </c>
      <c r="P41" s="184"/>
      <c r="Q41" s="183" t="str">
        <f t="shared" si="14"/>
        <v>-</v>
      </c>
      <c r="R41" s="184"/>
      <c r="S41" s="183">
        <f t="shared" si="15"/>
        <v>12</v>
      </c>
      <c r="T41" s="184"/>
      <c r="U41" s="183" t="str">
        <f t="shared" si="16"/>
        <v>-</v>
      </c>
      <c r="V41" s="184"/>
      <c r="W41" s="183">
        <f t="shared" si="17"/>
        <v>10</v>
      </c>
      <c r="X41" s="184"/>
      <c r="Y41" s="183">
        <f t="shared" si="18"/>
        <v>9</v>
      </c>
      <c r="Z41" s="184"/>
      <c r="AA41" s="183">
        <f t="shared" si="19"/>
        <v>5</v>
      </c>
      <c r="AB41" s="184"/>
      <c r="AC41" s="183" t="str">
        <f t="shared" si="20"/>
        <v>-</v>
      </c>
      <c r="AD41" s="184"/>
      <c r="AE41" s="183" t="str">
        <f t="shared" si="21"/>
        <v>-</v>
      </c>
      <c r="AF41" s="184"/>
      <c r="AG41" s="183">
        <f t="shared" si="22"/>
        <v>7</v>
      </c>
      <c r="AH41" s="185"/>
      <c r="AJ41" s="21">
        <f t="shared" si="5"/>
        <v>7</v>
      </c>
    </row>
    <row r="42" spans="2:36" x14ac:dyDescent="0.3">
      <c r="B42" s="12" t="str">
        <f t="shared" si="6"/>
        <v>Cody</v>
      </c>
      <c r="C42" s="186">
        <f t="shared" si="7"/>
        <v>9</v>
      </c>
      <c r="D42" s="187"/>
      <c r="E42" s="186" t="str">
        <f t="shared" si="8"/>
        <v>-</v>
      </c>
      <c r="F42" s="187"/>
      <c r="G42" s="186">
        <f t="shared" si="9"/>
        <v>15</v>
      </c>
      <c r="H42" s="187"/>
      <c r="I42" s="186">
        <f t="shared" si="10"/>
        <v>5</v>
      </c>
      <c r="J42" s="187"/>
      <c r="K42" s="186" t="str">
        <f t="shared" si="11"/>
        <v>-</v>
      </c>
      <c r="L42" s="187"/>
      <c r="M42" s="186" t="str">
        <f t="shared" si="12"/>
        <v>-</v>
      </c>
      <c r="N42" s="187"/>
      <c r="O42" s="186">
        <f t="shared" si="13"/>
        <v>2</v>
      </c>
      <c r="P42" s="187"/>
      <c r="Q42" s="186">
        <f t="shared" si="14"/>
        <v>1</v>
      </c>
      <c r="R42" s="187"/>
      <c r="S42" s="186">
        <f t="shared" si="15"/>
        <v>16</v>
      </c>
      <c r="T42" s="187"/>
      <c r="U42" s="186" t="str">
        <f t="shared" si="16"/>
        <v>-</v>
      </c>
      <c r="V42" s="187"/>
      <c r="W42" s="186">
        <f t="shared" si="17"/>
        <v>13</v>
      </c>
      <c r="X42" s="187"/>
      <c r="Y42" s="186">
        <f t="shared" si="18"/>
        <v>7</v>
      </c>
      <c r="Z42" s="187"/>
      <c r="AA42" s="186" t="str">
        <f t="shared" si="19"/>
        <v>-</v>
      </c>
      <c r="AB42" s="187"/>
      <c r="AC42" s="186">
        <f t="shared" si="20"/>
        <v>3</v>
      </c>
      <c r="AD42" s="187"/>
      <c r="AE42" s="186" t="str">
        <f t="shared" si="21"/>
        <v>-</v>
      </c>
      <c r="AF42" s="187"/>
      <c r="AG42" s="186">
        <f t="shared" si="22"/>
        <v>4</v>
      </c>
      <c r="AH42" s="188"/>
      <c r="AJ42" s="21">
        <f t="shared" si="5"/>
        <v>10</v>
      </c>
    </row>
    <row r="43" spans="2:36" x14ac:dyDescent="0.3">
      <c r="B43" s="11" t="str">
        <f t="shared" si="6"/>
        <v>Tom</v>
      </c>
      <c r="C43" s="183">
        <f t="shared" si="7"/>
        <v>2</v>
      </c>
      <c r="D43" s="184"/>
      <c r="E43" s="183" t="str">
        <f t="shared" si="8"/>
        <v>-</v>
      </c>
      <c r="F43" s="184"/>
      <c r="G43" s="183">
        <f t="shared" si="9"/>
        <v>9</v>
      </c>
      <c r="H43" s="184"/>
      <c r="I43" s="183" t="str">
        <f t="shared" si="10"/>
        <v>-</v>
      </c>
      <c r="J43" s="184"/>
      <c r="K43" s="183">
        <f t="shared" si="11"/>
        <v>1</v>
      </c>
      <c r="L43" s="184"/>
      <c r="M43" s="183" t="str">
        <f t="shared" si="12"/>
        <v>-</v>
      </c>
      <c r="N43" s="184"/>
      <c r="O43" s="183">
        <f t="shared" si="13"/>
        <v>8</v>
      </c>
      <c r="P43" s="184"/>
      <c r="Q43" s="183">
        <f t="shared" si="14"/>
        <v>3</v>
      </c>
      <c r="R43" s="184"/>
      <c r="S43" s="183">
        <f t="shared" si="15"/>
        <v>12</v>
      </c>
      <c r="T43" s="184"/>
      <c r="U43" s="183" t="str">
        <f t="shared" si="16"/>
        <v>-</v>
      </c>
      <c r="V43" s="184"/>
      <c r="W43" s="183">
        <f t="shared" si="17"/>
        <v>15</v>
      </c>
      <c r="X43" s="184"/>
      <c r="Y43" s="183" t="str">
        <f t="shared" si="18"/>
        <v>-</v>
      </c>
      <c r="Z43" s="184"/>
      <c r="AA43" s="183" t="str">
        <f t="shared" si="19"/>
        <v>-</v>
      </c>
      <c r="AB43" s="184"/>
      <c r="AC43" s="183">
        <f t="shared" si="20"/>
        <v>7</v>
      </c>
      <c r="AD43" s="184"/>
      <c r="AE43" s="183" t="str">
        <f t="shared" si="21"/>
        <v>-</v>
      </c>
      <c r="AF43" s="184"/>
      <c r="AG43" s="183">
        <f t="shared" si="22"/>
        <v>14</v>
      </c>
      <c r="AH43" s="185"/>
      <c r="AJ43" s="21">
        <f t="shared" si="5"/>
        <v>9</v>
      </c>
    </row>
    <row r="44" spans="2:36" x14ac:dyDescent="0.3">
      <c r="B44" s="12" t="str">
        <f t="shared" si="6"/>
        <v>Austin</v>
      </c>
      <c r="C44" s="186">
        <f t="shared" si="7"/>
        <v>10</v>
      </c>
      <c r="D44" s="187"/>
      <c r="E44" s="186" t="str">
        <f t="shared" si="8"/>
        <v>-</v>
      </c>
      <c r="F44" s="187"/>
      <c r="G44" s="186">
        <f t="shared" si="9"/>
        <v>14</v>
      </c>
      <c r="H44" s="187"/>
      <c r="I44" s="186" t="str">
        <f t="shared" si="10"/>
        <v>-</v>
      </c>
      <c r="J44" s="187"/>
      <c r="K44" s="186" t="str">
        <f t="shared" si="11"/>
        <v>-</v>
      </c>
      <c r="L44" s="187"/>
      <c r="M44" s="186" t="str">
        <f t="shared" si="12"/>
        <v>-</v>
      </c>
      <c r="N44" s="187"/>
      <c r="O44" s="186" t="str">
        <f t="shared" si="13"/>
        <v>-</v>
      </c>
      <c r="P44" s="187"/>
      <c r="Q44" s="186">
        <f t="shared" si="14"/>
        <v>6</v>
      </c>
      <c r="R44" s="187"/>
      <c r="S44" s="186">
        <f t="shared" si="15"/>
        <v>16</v>
      </c>
      <c r="T44" s="187"/>
      <c r="U44" s="186" t="str">
        <f t="shared" si="16"/>
        <v>-</v>
      </c>
      <c r="V44" s="187"/>
      <c r="W44" s="186">
        <f t="shared" si="17"/>
        <v>13</v>
      </c>
      <c r="X44" s="187"/>
      <c r="Y44" s="186">
        <f t="shared" si="18"/>
        <v>7</v>
      </c>
      <c r="Z44" s="187"/>
      <c r="AA44" s="186">
        <f t="shared" si="19"/>
        <v>1</v>
      </c>
      <c r="AB44" s="187"/>
      <c r="AC44" s="186" t="str">
        <f t="shared" si="20"/>
        <v>-</v>
      </c>
      <c r="AD44" s="187"/>
      <c r="AE44" s="186" t="str">
        <f t="shared" si="21"/>
        <v>-</v>
      </c>
      <c r="AF44" s="187"/>
      <c r="AG44" s="186">
        <f t="shared" si="22"/>
        <v>11</v>
      </c>
      <c r="AH44" s="188"/>
      <c r="AJ44" s="21">
        <f t="shared" si="5"/>
        <v>8</v>
      </c>
    </row>
    <row r="45" spans="2:36" x14ac:dyDescent="0.3">
      <c r="B45" s="11" t="str">
        <f t="shared" si="6"/>
        <v>Cecil</v>
      </c>
      <c r="C45" s="183">
        <f t="shared" si="7"/>
        <v>1</v>
      </c>
      <c r="D45" s="184"/>
      <c r="E45" s="183" t="str">
        <f t="shared" si="8"/>
        <v>-</v>
      </c>
      <c r="F45" s="184"/>
      <c r="G45" s="183">
        <f t="shared" si="9"/>
        <v>13</v>
      </c>
      <c r="H45" s="184"/>
      <c r="I45" s="183" t="str">
        <f t="shared" si="10"/>
        <v>-</v>
      </c>
      <c r="J45" s="184"/>
      <c r="K45" s="183" t="str">
        <f t="shared" si="11"/>
        <v>-</v>
      </c>
      <c r="L45" s="184"/>
      <c r="M45" s="183" t="str">
        <f t="shared" si="12"/>
        <v>-</v>
      </c>
      <c r="N45" s="184"/>
      <c r="O45" s="183">
        <f t="shared" si="13"/>
        <v>7</v>
      </c>
      <c r="P45" s="184"/>
      <c r="Q45" s="183">
        <f t="shared" si="14"/>
        <v>2</v>
      </c>
      <c r="R45" s="184"/>
      <c r="S45" s="183">
        <f t="shared" si="15"/>
        <v>14</v>
      </c>
      <c r="T45" s="184"/>
      <c r="U45" s="183" t="str">
        <f t="shared" si="16"/>
        <v>-</v>
      </c>
      <c r="V45" s="184"/>
      <c r="W45" s="183">
        <f t="shared" si="17"/>
        <v>15</v>
      </c>
      <c r="X45" s="184"/>
      <c r="Y45" s="183">
        <f t="shared" si="18"/>
        <v>10</v>
      </c>
      <c r="Z45" s="184"/>
      <c r="AA45" s="183" t="str">
        <f t="shared" si="19"/>
        <v>-</v>
      </c>
      <c r="AB45" s="184"/>
      <c r="AC45" s="183" t="str">
        <f t="shared" si="20"/>
        <v>-</v>
      </c>
      <c r="AD45" s="184"/>
      <c r="AE45" s="183" t="str">
        <f t="shared" si="21"/>
        <v>-</v>
      </c>
      <c r="AF45" s="184"/>
      <c r="AG45" s="183">
        <f t="shared" si="22"/>
        <v>4</v>
      </c>
      <c r="AH45" s="185"/>
      <c r="AJ45" s="21">
        <f t="shared" si="5"/>
        <v>8</v>
      </c>
    </row>
    <row r="46" spans="2:36" x14ac:dyDescent="0.3">
      <c r="B46" s="12" t="str">
        <f t="shared" si="6"/>
        <v>Thadd</v>
      </c>
      <c r="C46" s="186">
        <f t="shared" si="7"/>
        <v>3</v>
      </c>
      <c r="D46" s="187"/>
      <c r="E46" s="186" t="str">
        <f t="shared" si="8"/>
        <v>-</v>
      </c>
      <c r="F46" s="187"/>
      <c r="G46" s="186">
        <f t="shared" si="9"/>
        <v>11</v>
      </c>
      <c r="H46" s="187"/>
      <c r="I46" s="186">
        <f t="shared" si="10"/>
        <v>4</v>
      </c>
      <c r="J46" s="187"/>
      <c r="K46" s="186" t="str">
        <f t="shared" si="11"/>
        <v>-</v>
      </c>
      <c r="L46" s="187"/>
      <c r="M46" s="186" t="str">
        <f t="shared" si="12"/>
        <v>-</v>
      </c>
      <c r="N46" s="187"/>
      <c r="O46" s="186">
        <f t="shared" si="13"/>
        <v>14</v>
      </c>
      <c r="P46" s="187"/>
      <c r="Q46" s="186">
        <f t="shared" si="14"/>
        <v>2</v>
      </c>
      <c r="R46" s="187"/>
      <c r="S46" s="186">
        <f t="shared" si="15"/>
        <v>9</v>
      </c>
      <c r="T46" s="187"/>
      <c r="U46" s="186" t="str">
        <f t="shared" si="16"/>
        <v>-</v>
      </c>
      <c r="V46" s="187"/>
      <c r="W46" s="186">
        <f t="shared" si="17"/>
        <v>8</v>
      </c>
      <c r="X46" s="187"/>
      <c r="Y46" s="186">
        <f t="shared" si="18"/>
        <v>5</v>
      </c>
      <c r="Z46" s="187"/>
      <c r="AA46" s="186">
        <f t="shared" si="19"/>
        <v>6</v>
      </c>
      <c r="AB46" s="187"/>
      <c r="AC46" s="186" t="str">
        <f t="shared" si="20"/>
        <v>-</v>
      </c>
      <c r="AD46" s="187"/>
      <c r="AE46" s="186" t="str">
        <f t="shared" si="21"/>
        <v>-</v>
      </c>
      <c r="AF46" s="187"/>
      <c r="AG46" s="186">
        <f t="shared" si="22"/>
        <v>15</v>
      </c>
      <c r="AH46" s="188"/>
      <c r="AJ46" s="21">
        <f t="shared" si="5"/>
        <v>10</v>
      </c>
    </row>
    <row r="47" spans="2:36" x14ac:dyDescent="0.3">
      <c r="B47" s="11" t="str">
        <f t="shared" si="6"/>
        <v>Walker</v>
      </c>
      <c r="C47" s="183">
        <f t="shared" si="7"/>
        <v>3</v>
      </c>
      <c r="D47" s="184"/>
      <c r="E47" s="183" t="str">
        <f t="shared" si="8"/>
        <v>-</v>
      </c>
      <c r="F47" s="184"/>
      <c r="G47" s="183">
        <f t="shared" si="9"/>
        <v>11</v>
      </c>
      <c r="H47" s="184"/>
      <c r="I47" s="183" t="str">
        <f t="shared" si="10"/>
        <v>-</v>
      </c>
      <c r="J47" s="184"/>
      <c r="K47" s="183" t="str">
        <f t="shared" si="11"/>
        <v>-</v>
      </c>
      <c r="L47" s="184"/>
      <c r="M47" s="183" t="str">
        <f t="shared" si="12"/>
        <v>-</v>
      </c>
      <c r="N47" s="184"/>
      <c r="O47" s="183">
        <f t="shared" si="13"/>
        <v>6</v>
      </c>
      <c r="P47" s="184"/>
      <c r="Q47" s="183" t="str">
        <f t="shared" si="14"/>
        <v>-</v>
      </c>
      <c r="R47" s="184"/>
      <c r="S47" s="183">
        <f t="shared" si="15"/>
        <v>15</v>
      </c>
      <c r="T47" s="184"/>
      <c r="U47" s="183" t="str">
        <f t="shared" si="16"/>
        <v>-</v>
      </c>
      <c r="V47" s="184"/>
      <c r="W47" s="183">
        <f t="shared" si="17"/>
        <v>16</v>
      </c>
      <c r="X47" s="184"/>
      <c r="Y47" s="183">
        <f t="shared" si="18"/>
        <v>7</v>
      </c>
      <c r="Z47" s="184"/>
      <c r="AA47" s="183">
        <f t="shared" si="19"/>
        <v>8</v>
      </c>
      <c r="AB47" s="184"/>
      <c r="AC47" s="183" t="str">
        <f t="shared" si="20"/>
        <v>-</v>
      </c>
      <c r="AD47" s="184"/>
      <c r="AE47" s="183" t="str">
        <f t="shared" si="21"/>
        <v>-</v>
      </c>
      <c r="AF47" s="184"/>
      <c r="AG47" s="183">
        <f t="shared" si="22"/>
        <v>9</v>
      </c>
      <c r="AH47" s="185"/>
      <c r="AJ47" s="21">
        <f t="shared" si="5"/>
        <v>8</v>
      </c>
    </row>
    <row r="48" spans="2:36" x14ac:dyDescent="0.3">
      <c r="B48" s="37" t="str">
        <f t="shared" si="6"/>
        <v>A. Little</v>
      </c>
      <c r="C48" s="186">
        <f t="shared" si="7"/>
        <v>11</v>
      </c>
      <c r="D48" s="187"/>
      <c r="E48" s="186" t="str">
        <f t="shared" si="8"/>
        <v>-</v>
      </c>
      <c r="F48" s="187"/>
      <c r="G48" s="186">
        <f t="shared" si="9"/>
        <v>13</v>
      </c>
      <c r="H48" s="187"/>
      <c r="I48" s="186">
        <f t="shared" si="10"/>
        <v>4</v>
      </c>
      <c r="J48" s="187"/>
      <c r="K48" s="186">
        <f t="shared" si="11"/>
        <v>1</v>
      </c>
      <c r="L48" s="187"/>
      <c r="M48" s="186" t="str">
        <f t="shared" si="12"/>
        <v>-</v>
      </c>
      <c r="N48" s="187"/>
      <c r="O48" s="186">
        <f t="shared" si="13"/>
        <v>2</v>
      </c>
      <c r="P48" s="187"/>
      <c r="Q48" s="186" t="str">
        <f t="shared" si="14"/>
        <v>-</v>
      </c>
      <c r="R48" s="187"/>
      <c r="S48" s="186">
        <f t="shared" si="15"/>
        <v>12</v>
      </c>
      <c r="T48" s="187"/>
      <c r="U48" s="186" t="str">
        <f t="shared" si="16"/>
        <v>-</v>
      </c>
      <c r="V48" s="187"/>
      <c r="W48" s="186">
        <f t="shared" si="17"/>
        <v>16</v>
      </c>
      <c r="X48" s="187"/>
      <c r="Y48" s="186">
        <f t="shared" si="18"/>
        <v>9</v>
      </c>
      <c r="Z48" s="187"/>
      <c r="AA48" s="186" t="str">
        <f t="shared" si="19"/>
        <v>-</v>
      </c>
      <c r="AB48" s="187"/>
      <c r="AC48" s="186" t="str">
        <f t="shared" si="20"/>
        <v>-</v>
      </c>
      <c r="AD48" s="187"/>
      <c r="AE48" s="186" t="str">
        <f t="shared" si="21"/>
        <v>-</v>
      </c>
      <c r="AF48" s="187"/>
      <c r="AG48" s="186">
        <f t="shared" si="22"/>
        <v>7</v>
      </c>
      <c r="AH48" s="188"/>
      <c r="AI48" s="21"/>
      <c r="AJ48" s="21">
        <f t="shared" si="5"/>
        <v>9</v>
      </c>
    </row>
    <row r="49" spans="2:36" x14ac:dyDescent="0.3">
      <c r="B49" s="11" t="str">
        <f t="shared" si="6"/>
        <v>Carly</v>
      </c>
      <c r="C49" s="183">
        <f t="shared" si="7"/>
        <v>6</v>
      </c>
      <c r="D49" s="184"/>
      <c r="E49" s="183" t="str">
        <f t="shared" si="8"/>
        <v>-</v>
      </c>
      <c r="F49" s="184"/>
      <c r="G49" s="183">
        <f t="shared" si="9"/>
        <v>12</v>
      </c>
      <c r="H49" s="184"/>
      <c r="I49" s="183" t="str">
        <f t="shared" si="10"/>
        <v>-</v>
      </c>
      <c r="J49" s="184"/>
      <c r="K49" s="183" t="str">
        <f t="shared" si="11"/>
        <v>-</v>
      </c>
      <c r="L49" s="184"/>
      <c r="M49" s="183" t="str">
        <f t="shared" si="12"/>
        <v>-</v>
      </c>
      <c r="N49" s="184"/>
      <c r="O49" s="183">
        <f t="shared" si="13"/>
        <v>7</v>
      </c>
      <c r="P49" s="184"/>
      <c r="Q49" s="183" t="str">
        <f t="shared" si="14"/>
        <v>-</v>
      </c>
      <c r="R49" s="184"/>
      <c r="S49" s="183">
        <f t="shared" si="15"/>
        <v>15</v>
      </c>
      <c r="T49" s="184"/>
      <c r="U49" s="183" t="str">
        <f t="shared" si="16"/>
        <v>-</v>
      </c>
      <c r="V49" s="184"/>
      <c r="W49" s="183">
        <f t="shared" si="17"/>
        <v>16</v>
      </c>
      <c r="X49" s="184"/>
      <c r="Y49" s="183">
        <f t="shared" si="18"/>
        <v>5</v>
      </c>
      <c r="Z49" s="184"/>
      <c r="AA49" s="183" t="str">
        <f t="shared" si="19"/>
        <v>-</v>
      </c>
      <c r="AB49" s="184"/>
      <c r="AC49" s="183" t="str">
        <f t="shared" si="20"/>
        <v>-</v>
      </c>
      <c r="AD49" s="184"/>
      <c r="AE49" s="183" t="str">
        <f t="shared" si="21"/>
        <v>-</v>
      </c>
      <c r="AF49" s="184"/>
      <c r="AG49" s="183">
        <f t="shared" si="22"/>
        <v>11</v>
      </c>
      <c r="AH49" s="185"/>
      <c r="AI49" s="21"/>
      <c r="AJ49" s="21">
        <f t="shared" si="5"/>
        <v>7</v>
      </c>
    </row>
    <row r="50" spans="2:36" x14ac:dyDescent="0.3">
      <c r="B50" s="12" t="str">
        <f t="shared" si="6"/>
        <v>Bobbo</v>
      </c>
      <c r="C50" s="186" t="str">
        <f t="shared" si="7"/>
        <v>-</v>
      </c>
      <c r="D50" s="187"/>
      <c r="E50" s="186" t="str">
        <f t="shared" si="8"/>
        <v>-</v>
      </c>
      <c r="F50" s="187"/>
      <c r="G50" s="186">
        <f t="shared" si="9"/>
        <v>14</v>
      </c>
      <c r="H50" s="187"/>
      <c r="I50" s="186" t="str">
        <f t="shared" si="10"/>
        <v>-</v>
      </c>
      <c r="J50" s="187"/>
      <c r="K50" s="186" t="str">
        <f t="shared" si="11"/>
        <v>-</v>
      </c>
      <c r="L50" s="187"/>
      <c r="M50" s="186" t="str">
        <f t="shared" si="12"/>
        <v>-</v>
      </c>
      <c r="N50" s="187"/>
      <c r="O50" s="186">
        <f t="shared" si="13"/>
        <v>8</v>
      </c>
      <c r="P50" s="187"/>
      <c r="Q50" s="186">
        <f t="shared" si="14"/>
        <v>3</v>
      </c>
      <c r="R50" s="187"/>
      <c r="S50" s="186">
        <f t="shared" si="15"/>
        <v>16</v>
      </c>
      <c r="T50" s="187"/>
      <c r="U50" s="186" t="str">
        <f t="shared" si="16"/>
        <v>-</v>
      </c>
      <c r="V50" s="187"/>
      <c r="W50" s="186">
        <f t="shared" si="17"/>
        <v>11</v>
      </c>
      <c r="X50" s="187"/>
      <c r="Y50" s="186">
        <f t="shared" si="18"/>
        <v>10</v>
      </c>
      <c r="Z50" s="187"/>
      <c r="AA50" s="186" t="str">
        <f t="shared" si="19"/>
        <v>-</v>
      </c>
      <c r="AB50" s="187"/>
      <c r="AC50" s="186" t="str">
        <f t="shared" si="20"/>
        <v>-</v>
      </c>
      <c r="AD50" s="187"/>
      <c r="AE50" s="186" t="str">
        <f t="shared" si="21"/>
        <v>-</v>
      </c>
      <c r="AF50" s="187"/>
      <c r="AG50" s="186">
        <f t="shared" si="22"/>
        <v>4</v>
      </c>
      <c r="AH50" s="188"/>
      <c r="AI50" s="21"/>
      <c r="AJ50" s="21">
        <f t="shared" si="5"/>
        <v>7</v>
      </c>
    </row>
    <row r="51" spans="2:36" x14ac:dyDescent="0.3">
      <c r="B51" s="11" t="str">
        <f t="shared" si="6"/>
        <v>Trent</v>
      </c>
      <c r="C51" s="183">
        <f t="shared" si="7"/>
        <v>2</v>
      </c>
      <c r="D51" s="184"/>
      <c r="E51" s="183" t="str">
        <f t="shared" si="8"/>
        <v>-</v>
      </c>
      <c r="F51" s="184"/>
      <c r="G51" s="183">
        <f t="shared" si="9"/>
        <v>11</v>
      </c>
      <c r="H51" s="184"/>
      <c r="I51" s="183">
        <f t="shared" si="10"/>
        <v>3</v>
      </c>
      <c r="J51" s="184"/>
      <c r="K51" s="183" t="str">
        <f t="shared" si="11"/>
        <v>-</v>
      </c>
      <c r="L51" s="184"/>
      <c r="M51" s="183" t="str">
        <f t="shared" si="12"/>
        <v>-</v>
      </c>
      <c r="N51" s="184"/>
      <c r="O51" s="183">
        <f t="shared" si="13"/>
        <v>1</v>
      </c>
      <c r="P51" s="184"/>
      <c r="Q51" s="183">
        <f t="shared" si="14"/>
        <v>7</v>
      </c>
      <c r="R51" s="184"/>
      <c r="S51" s="183">
        <f t="shared" si="15"/>
        <v>13</v>
      </c>
      <c r="T51" s="184"/>
      <c r="U51" s="183" t="str">
        <f t="shared" si="16"/>
        <v>-</v>
      </c>
      <c r="V51" s="184"/>
      <c r="W51" s="183">
        <f t="shared" si="17"/>
        <v>15</v>
      </c>
      <c r="X51" s="184"/>
      <c r="Y51" s="183">
        <f t="shared" si="18"/>
        <v>9</v>
      </c>
      <c r="Z51" s="184"/>
      <c r="AA51" s="183" t="str">
        <f t="shared" si="19"/>
        <v>-</v>
      </c>
      <c r="AB51" s="184"/>
      <c r="AC51" s="183">
        <f t="shared" si="20"/>
        <v>6</v>
      </c>
      <c r="AD51" s="184"/>
      <c r="AE51" s="183" t="str">
        <f t="shared" si="21"/>
        <v>-</v>
      </c>
      <c r="AF51" s="184"/>
      <c r="AG51" s="183">
        <f t="shared" si="22"/>
        <v>8</v>
      </c>
      <c r="AH51" s="185"/>
      <c r="AI51" s="21"/>
      <c r="AJ51" s="21">
        <f t="shared" si="5"/>
        <v>10</v>
      </c>
    </row>
    <row r="52" spans="2:36" x14ac:dyDescent="0.3">
      <c r="B52" s="12" t="str">
        <f t="shared" si="6"/>
        <v>Mitch</v>
      </c>
      <c r="C52" s="186">
        <f t="shared" si="7"/>
        <v>8</v>
      </c>
      <c r="D52" s="187"/>
      <c r="E52" s="186">
        <f t="shared" si="8"/>
        <v>1</v>
      </c>
      <c r="F52" s="187"/>
      <c r="G52" s="186">
        <f t="shared" si="9"/>
        <v>11</v>
      </c>
      <c r="H52" s="187"/>
      <c r="I52" s="186">
        <f t="shared" si="10"/>
        <v>3</v>
      </c>
      <c r="J52" s="187"/>
      <c r="K52" s="186" t="str">
        <f t="shared" si="11"/>
        <v>-</v>
      </c>
      <c r="L52" s="187"/>
      <c r="M52" s="186" t="str">
        <f t="shared" si="12"/>
        <v>-</v>
      </c>
      <c r="N52" s="187"/>
      <c r="O52" s="186" t="str">
        <f t="shared" si="13"/>
        <v>-</v>
      </c>
      <c r="P52" s="187"/>
      <c r="Q52" s="186" t="str">
        <f t="shared" si="14"/>
        <v>-</v>
      </c>
      <c r="R52" s="187"/>
      <c r="S52" s="186">
        <f t="shared" si="15"/>
        <v>13</v>
      </c>
      <c r="T52" s="187"/>
      <c r="U52" s="186" t="str">
        <f t="shared" si="16"/>
        <v>-</v>
      </c>
      <c r="V52" s="187"/>
      <c r="W52" s="186">
        <f t="shared" si="17"/>
        <v>16</v>
      </c>
      <c r="X52" s="187"/>
      <c r="Y52" s="186">
        <f t="shared" si="18"/>
        <v>5</v>
      </c>
      <c r="Z52" s="187"/>
      <c r="AA52" s="186" t="str">
        <f t="shared" si="19"/>
        <v>-</v>
      </c>
      <c r="AB52" s="187"/>
      <c r="AC52" s="186">
        <f t="shared" si="20"/>
        <v>6</v>
      </c>
      <c r="AD52" s="187"/>
      <c r="AE52" s="186" t="str">
        <f t="shared" si="21"/>
        <v>-</v>
      </c>
      <c r="AF52" s="187"/>
      <c r="AG52" s="186">
        <f t="shared" si="22"/>
        <v>9</v>
      </c>
      <c r="AH52" s="188"/>
      <c r="AI52" s="21"/>
      <c r="AJ52" s="21">
        <f t="shared" si="5"/>
        <v>9</v>
      </c>
    </row>
    <row r="53" spans="2:36" x14ac:dyDescent="0.3">
      <c r="B53" s="11" t="str">
        <f t="shared" si="6"/>
        <v>Randi</v>
      </c>
      <c r="C53" s="183">
        <f t="shared" si="7"/>
        <v>5</v>
      </c>
      <c r="D53" s="184"/>
      <c r="E53" s="183" t="str">
        <f t="shared" si="8"/>
        <v>-</v>
      </c>
      <c r="F53" s="184"/>
      <c r="G53" s="183">
        <f t="shared" si="9"/>
        <v>12</v>
      </c>
      <c r="H53" s="184"/>
      <c r="I53" s="183" t="str">
        <f t="shared" si="10"/>
        <v>-</v>
      </c>
      <c r="J53" s="184"/>
      <c r="K53" s="183" t="str">
        <f t="shared" si="11"/>
        <v>-</v>
      </c>
      <c r="L53" s="184"/>
      <c r="M53" s="183" t="str">
        <f t="shared" si="12"/>
        <v>-</v>
      </c>
      <c r="N53" s="184"/>
      <c r="O53" s="183">
        <f t="shared" si="13"/>
        <v>10</v>
      </c>
      <c r="P53" s="184"/>
      <c r="Q53" s="183" t="str">
        <f t="shared" si="14"/>
        <v>-</v>
      </c>
      <c r="R53" s="184"/>
      <c r="S53" s="183">
        <f t="shared" si="15"/>
        <v>11</v>
      </c>
      <c r="T53" s="184"/>
      <c r="U53" s="183" t="str">
        <f t="shared" si="16"/>
        <v>-</v>
      </c>
      <c r="V53" s="184"/>
      <c r="W53" s="183">
        <f t="shared" si="17"/>
        <v>16</v>
      </c>
      <c r="X53" s="184"/>
      <c r="Y53" s="183">
        <f t="shared" si="18"/>
        <v>6</v>
      </c>
      <c r="Z53" s="184"/>
      <c r="AA53" s="183">
        <f t="shared" si="19"/>
        <v>2</v>
      </c>
      <c r="AB53" s="184"/>
      <c r="AC53" s="183" t="str">
        <f t="shared" si="20"/>
        <v>-</v>
      </c>
      <c r="AD53" s="184"/>
      <c r="AE53" s="183" t="str">
        <f t="shared" si="21"/>
        <v>-</v>
      </c>
      <c r="AF53" s="184"/>
      <c r="AG53" s="183">
        <f t="shared" si="22"/>
        <v>7</v>
      </c>
      <c r="AH53" s="185"/>
      <c r="AI53" s="21"/>
      <c r="AJ53" s="21">
        <f t="shared" si="5"/>
        <v>8</v>
      </c>
    </row>
    <row r="54" spans="2:36" ht="14.95" thickBot="1" x14ac:dyDescent="0.35">
      <c r="B54" s="61" t="str">
        <f t="shared" si="6"/>
        <v>Brett</v>
      </c>
      <c r="C54" s="205">
        <f t="shared" si="7"/>
        <v>9</v>
      </c>
      <c r="D54" s="206"/>
      <c r="E54" s="205">
        <f t="shared" si="8"/>
        <v>7</v>
      </c>
      <c r="F54" s="206"/>
      <c r="G54" s="205">
        <f t="shared" si="9"/>
        <v>13</v>
      </c>
      <c r="H54" s="206"/>
      <c r="I54" s="205">
        <f t="shared" si="10"/>
        <v>5</v>
      </c>
      <c r="J54" s="206"/>
      <c r="K54" s="205" t="str">
        <f t="shared" si="11"/>
        <v>-</v>
      </c>
      <c r="L54" s="206"/>
      <c r="M54" s="205" t="str">
        <f t="shared" si="12"/>
        <v>-</v>
      </c>
      <c r="N54" s="206"/>
      <c r="O54" s="205">
        <f t="shared" si="13"/>
        <v>6</v>
      </c>
      <c r="P54" s="206"/>
      <c r="Q54" s="205">
        <f t="shared" si="14"/>
        <v>2</v>
      </c>
      <c r="R54" s="206"/>
      <c r="S54" s="205">
        <f t="shared" si="15"/>
        <v>12</v>
      </c>
      <c r="T54" s="206"/>
      <c r="U54" s="205" t="str">
        <f t="shared" si="16"/>
        <v>-</v>
      </c>
      <c r="V54" s="206"/>
      <c r="W54" s="205">
        <f t="shared" si="17"/>
        <v>16</v>
      </c>
      <c r="X54" s="206"/>
      <c r="Y54" s="205" t="str">
        <f t="shared" si="18"/>
        <v>-</v>
      </c>
      <c r="Z54" s="206"/>
      <c r="AA54" s="205">
        <f t="shared" si="19"/>
        <v>3</v>
      </c>
      <c r="AB54" s="206"/>
      <c r="AC54" s="205" t="str">
        <f t="shared" si="20"/>
        <v>-</v>
      </c>
      <c r="AD54" s="206"/>
      <c r="AE54" s="205" t="str">
        <f t="shared" si="21"/>
        <v>-</v>
      </c>
      <c r="AF54" s="206"/>
      <c r="AG54" s="205">
        <f t="shared" si="22"/>
        <v>8</v>
      </c>
      <c r="AH54" s="207"/>
      <c r="AI54" s="21"/>
      <c r="AJ54" s="21">
        <f t="shared" si="5"/>
        <v>10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Y52:Z52"/>
    <mergeCell ref="AA52:AB52"/>
    <mergeCell ref="AC52:AD52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2:AJ2"/>
    <mergeCell ref="C3:D3"/>
    <mergeCell ref="E3:F3"/>
    <mergeCell ref="G3:H3"/>
    <mergeCell ref="AE3:AF3"/>
    <mergeCell ref="I3:J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A3:AB3"/>
    <mergeCell ref="AC3:AD3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E33:F33"/>
    <mergeCell ref="G33:H33"/>
    <mergeCell ref="I33:J33"/>
    <mergeCell ref="K33:L33"/>
    <mergeCell ref="M33:N33"/>
    <mergeCell ref="O33:P33"/>
    <mergeCell ref="Q33:R33"/>
    <mergeCell ref="S32:T32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S48:T48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O54:P54"/>
    <mergeCell ref="Q54:R54"/>
    <mergeCell ref="S49:T49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9:AF49"/>
    <mergeCell ref="AG49:AH49"/>
    <mergeCell ref="U49:V49"/>
    <mergeCell ref="W49:X49"/>
    <mergeCell ref="Y49:Z49"/>
    <mergeCell ref="AA49:AB49"/>
    <mergeCell ref="AC49:AD49"/>
    <mergeCell ref="U51:V51"/>
    <mergeCell ref="W51:X51"/>
    <mergeCell ref="Y51:Z51"/>
    <mergeCell ref="AA51:AB51"/>
    <mergeCell ref="AC51:AD51"/>
    <mergeCell ref="AE51:AF51"/>
    <mergeCell ref="AG51:AH51"/>
    <mergeCell ref="U52:V52"/>
    <mergeCell ref="W52:X52"/>
  </mergeCells>
  <conditionalFormatting sqref="C4:AI20 C26:AI26">
    <cfRule type="cellIs" dxfId="476" priority="105" operator="equal">
      <formula>"OAK"</formula>
    </cfRule>
    <cfRule type="cellIs" dxfId="475" priority="106" operator="equal">
      <formula>"LAR"</formula>
    </cfRule>
    <cfRule type="cellIs" dxfId="474" priority="107" operator="equal">
      <formula>"DET"</formula>
    </cfRule>
    <cfRule type="cellIs" dxfId="473" priority="108" operator="equal">
      <formula>"NYJ"</formula>
    </cfRule>
    <cfRule type="cellIs" dxfId="472" priority="109" operator="equal">
      <formula>"GB"</formula>
    </cfRule>
    <cfRule type="cellIs" dxfId="471" priority="110" operator="equal">
      <formula>"CHI"</formula>
    </cfRule>
    <cfRule type="cellIs" dxfId="470" priority="111" operator="equal">
      <formula>"ARI"</formula>
    </cfRule>
    <cfRule type="cellIs" dxfId="469" priority="112" operator="equal">
      <formula>"WAS"</formula>
    </cfRule>
    <cfRule type="cellIs" dxfId="468" priority="113" operator="equal">
      <formula>"CAR"</formula>
    </cfRule>
    <cfRule type="cellIs" dxfId="467" priority="114" operator="equal">
      <formula>"DAL"</formula>
    </cfRule>
    <cfRule type="cellIs" dxfId="466" priority="115" operator="equal">
      <formula>"DEN"</formula>
    </cfRule>
    <cfRule type="cellIs" dxfId="465" priority="116" operator="equal">
      <formula>"SEA"</formula>
    </cfRule>
    <cfRule type="cellIs" dxfId="464" priority="117" operator="equal">
      <formula>"LAC"</formula>
    </cfRule>
    <cfRule type="cellIs" dxfId="463" priority="118" operator="equal">
      <formula>"KC"</formula>
    </cfRule>
    <cfRule type="cellIs" dxfId="462" priority="119" operator="equal">
      <formula>"CLE"</formula>
    </cfRule>
    <cfRule type="cellIs" dxfId="461" priority="120" operator="equal">
      <formula>"PIT"</formula>
    </cfRule>
    <cfRule type="cellIs" dxfId="460" priority="121" operator="equal">
      <formula>"IND"</formula>
    </cfRule>
    <cfRule type="cellIs" dxfId="459" priority="122" operator="equal">
      <formula>"CIN"</formula>
    </cfRule>
    <cfRule type="cellIs" dxfId="458" priority="123" operator="equal">
      <formula>"MIA"</formula>
    </cfRule>
    <cfRule type="cellIs" dxfId="457" priority="124" operator="equal">
      <formula>"TEN"</formula>
    </cfRule>
    <cfRule type="cellIs" dxfId="456" priority="125" operator="equal">
      <formula>"MIN"</formula>
    </cfRule>
    <cfRule type="cellIs" dxfId="455" priority="126" operator="equal">
      <formula>"SF"</formula>
    </cfRule>
    <cfRule type="cellIs" dxfId="454" priority="127" operator="equal">
      <formula>"NE"</formula>
    </cfRule>
    <cfRule type="cellIs" dxfId="453" priority="128" operator="equal">
      <formula>"HOU"</formula>
    </cfRule>
    <cfRule type="cellIs" dxfId="452" priority="129" operator="equal">
      <formula>"NO"</formula>
    </cfRule>
    <cfRule type="cellIs" dxfId="451" priority="130" operator="equal">
      <formula>"TB"</formula>
    </cfRule>
    <cfRule type="cellIs" dxfId="450" priority="131" operator="equal">
      <formula>"NYG"</formula>
    </cfRule>
    <cfRule type="cellIs" dxfId="449" priority="132" operator="equal">
      <formula>"JAX"</formula>
    </cfRule>
    <cfRule type="cellIs" dxfId="448" priority="133" operator="equal">
      <formula>"BAL"</formula>
    </cfRule>
    <cfRule type="cellIs" dxfId="447" priority="134" operator="equal">
      <formula>"BUF"</formula>
    </cfRule>
    <cfRule type="cellIs" dxfId="446" priority="135" operator="equal">
      <formula>"PHI"</formula>
    </cfRule>
    <cfRule type="cellIs" dxfId="445" priority="136" operator="equal">
      <formula>"ATL"</formula>
    </cfRule>
  </conditionalFormatting>
  <conditionalFormatting sqref="AI21:AI22">
    <cfRule type="cellIs" dxfId="444" priority="68" operator="equal">
      <formula>136</formula>
    </cfRule>
  </conditionalFormatting>
  <conditionalFormatting sqref="C21:AI22">
    <cfRule type="cellIs" dxfId="443" priority="69" operator="equal">
      <formula>"OAK"</formula>
    </cfRule>
    <cfRule type="cellIs" dxfId="442" priority="70" operator="equal">
      <formula>"LAR"</formula>
    </cfRule>
    <cfRule type="cellIs" dxfId="441" priority="71" operator="equal">
      <formula>"DET"</formula>
    </cfRule>
    <cfRule type="cellIs" dxfId="440" priority="72" operator="equal">
      <formula>"NYJ"</formula>
    </cfRule>
    <cfRule type="cellIs" dxfId="439" priority="73" operator="equal">
      <formula>"GB"</formula>
    </cfRule>
    <cfRule type="cellIs" dxfId="438" priority="74" operator="equal">
      <formula>"CHI"</formula>
    </cfRule>
    <cfRule type="cellIs" dxfId="437" priority="75" operator="equal">
      <formula>"ARI"</formula>
    </cfRule>
    <cfRule type="cellIs" dxfId="436" priority="76" operator="equal">
      <formula>"WAS"</formula>
    </cfRule>
    <cfRule type="cellIs" dxfId="435" priority="77" operator="equal">
      <formula>"CAR"</formula>
    </cfRule>
    <cfRule type="cellIs" dxfId="434" priority="78" operator="equal">
      <formula>"DAL"</formula>
    </cfRule>
    <cfRule type="cellIs" dxfId="433" priority="79" operator="equal">
      <formula>"DEN"</formula>
    </cfRule>
    <cfRule type="cellIs" dxfId="432" priority="80" operator="equal">
      <formula>"SEA"</formula>
    </cfRule>
    <cfRule type="cellIs" dxfId="431" priority="81" operator="equal">
      <formula>"LAC"</formula>
    </cfRule>
    <cfRule type="cellIs" dxfId="430" priority="82" operator="equal">
      <formula>"KC"</formula>
    </cfRule>
    <cfRule type="cellIs" dxfId="429" priority="83" operator="equal">
      <formula>"CLE"</formula>
    </cfRule>
    <cfRule type="cellIs" dxfId="428" priority="84" operator="equal">
      <formula>"PIT"</formula>
    </cfRule>
    <cfRule type="cellIs" dxfId="427" priority="85" operator="equal">
      <formula>"IND"</formula>
    </cfRule>
    <cfRule type="cellIs" dxfId="426" priority="86" operator="equal">
      <formula>"CIN"</formula>
    </cfRule>
    <cfRule type="cellIs" dxfId="425" priority="87" operator="equal">
      <formula>"MIA"</formula>
    </cfRule>
    <cfRule type="cellIs" dxfId="424" priority="88" operator="equal">
      <formula>"TEN"</formula>
    </cfRule>
    <cfRule type="cellIs" dxfId="423" priority="89" operator="equal">
      <formula>"MIN"</formula>
    </cfRule>
    <cfRule type="cellIs" dxfId="422" priority="90" operator="equal">
      <formula>"SF"</formula>
    </cfRule>
    <cfRule type="cellIs" dxfId="421" priority="91" operator="equal">
      <formula>"NE"</formula>
    </cfRule>
    <cfRule type="cellIs" dxfId="420" priority="92" operator="equal">
      <formula>"HOU"</formula>
    </cfRule>
    <cfRule type="cellIs" dxfId="419" priority="93" operator="equal">
      <formula>"NO"</formula>
    </cfRule>
    <cfRule type="cellIs" dxfId="418" priority="94" operator="equal">
      <formula>"TB"</formula>
    </cfRule>
    <cfRule type="cellIs" dxfId="417" priority="95" operator="equal">
      <formula>"NYG"</formula>
    </cfRule>
    <cfRule type="cellIs" dxfId="416" priority="96" operator="equal">
      <formula>"JAX"</formula>
    </cfRule>
    <cfRule type="cellIs" dxfId="415" priority="97" operator="equal">
      <formula>"BAL"</formula>
    </cfRule>
    <cfRule type="cellIs" dxfId="414" priority="98" operator="equal">
      <formula>"BUF"</formula>
    </cfRule>
    <cfRule type="cellIs" dxfId="413" priority="99" operator="equal">
      <formula>"PHI"</formula>
    </cfRule>
    <cfRule type="cellIs" dxfId="412" priority="100" operator="equal">
      <formula>"ATL"</formula>
    </cfRule>
  </conditionalFormatting>
  <conditionalFormatting sqref="C23:AI25">
    <cfRule type="cellIs" dxfId="411" priority="36" operator="equal">
      <formula>"OAK"</formula>
    </cfRule>
    <cfRule type="cellIs" dxfId="410" priority="37" operator="equal">
      <formula>"LAR"</formula>
    </cfRule>
    <cfRule type="cellIs" dxfId="409" priority="38" operator="equal">
      <formula>"DET"</formula>
    </cfRule>
    <cfRule type="cellIs" dxfId="408" priority="39" operator="equal">
      <formula>"NYJ"</formula>
    </cfRule>
    <cfRule type="cellIs" dxfId="407" priority="40" operator="equal">
      <formula>"GB"</formula>
    </cfRule>
    <cfRule type="cellIs" dxfId="406" priority="41" operator="equal">
      <formula>"CHI"</formula>
    </cfRule>
    <cfRule type="cellIs" dxfId="405" priority="42" operator="equal">
      <formula>"ARI"</formula>
    </cfRule>
    <cfRule type="cellIs" dxfId="404" priority="43" operator="equal">
      <formula>"WAS"</formula>
    </cfRule>
    <cfRule type="cellIs" dxfId="403" priority="44" operator="equal">
      <formula>"CAR"</formula>
    </cfRule>
    <cfRule type="cellIs" dxfId="402" priority="45" operator="equal">
      <formula>"DAL"</formula>
    </cfRule>
    <cfRule type="cellIs" dxfId="401" priority="46" operator="equal">
      <formula>"DEN"</formula>
    </cfRule>
    <cfRule type="cellIs" dxfId="400" priority="47" operator="equal">
      <formula>"SEA"</formula>
    </cfRule>
    <cfRule type="cellIs" dxfId="399" priority="48" operator="equal">
      <formula>"LAC"</formula>
    </cfRule>
    <cfRule type="cellIs" dxfId="398" priority="49" operator="equal">
      <formula>"KC"</formula>
    </cfRule>
    <cfRule type="cellIs" dxfId="397" priority="50" operator="equal">
      <formula>"CLE"</formula>
    </cfRule>
    <cfRule type="cellIs" dxfId="396" priority="51" operator="equal">
      <formula>"PIT"</formula>
    </cfRule>
    <cfRule type="cellIs" dxfId="395" priority="52" operator="equal">
      <formula>"IND"</formula>
    </cfRule>
    <cfRule type="cellIs" dxfId="394" priority="53" operator="equal">
      <formula>"CIN"</formula>
    </cfRule>
    <cfRule type="cellIs" dxfId="393" priority="54" operator="equal">
      <formula>"MIA"</formula>
    </cfRule>
    <cfRule type="cellIs" dxfId="392" priority="55" operator="equal">
      <formula>"TEN"</formula>
    </cfRule>
    <cfRule type="cellIs" dxfId="391" priority="56" operator="equal">
      <formula>"MIN"</formula>
    </cfRule>
    <cfRule type="cellIs" dxfId="390" priority="57" operator="equal">
      <formula>"SF"</formula>
    </cfRule>
    <cfRule type="cellIs" dxfId="389" priority="58" operator="equal">
      <formula>"NE"</formula>
    </cfRule>
    <cfRule type="cellIs" dxfId="388" priority="59" operator="equal">
      <formula>"HOU"</formula>
    </cfRule>
    <cfRule type="cellIs" dxfId="387" priority="60" operator="equal">
      <formula>"NO"</formula>
    </cfRule>
    <cfRule type="cellIs" dxfId="386" priority="61" operator="equal">
      <formula>"TB"</formula>
    </cfRule>
    <cfRule type="cellIs" dxfId="385" priority="62" operator="equal">
      <formula>"NYG"</formula>
    </cfRule>
    <cfRule type="cellIs" dxfId="384" priority="63" operator="equal">
      <formula>"JAX"</formula>
    </cfRule>
    <cfRule type="cellIs" dxfId="383" priority="64" operator="equal">
      <formula>"BAL"</formula>
    </cfRule>
    <cfRule type="cellIs" dxfId="382" priority="65" operator="equal">
      <formula>"BUF"</formula>
    </cfRule>
    <cfRule type="cellIs" dxfId="381" priority="66" operator="equal">
      <formula>"PHI"</formula>
    </cfRule>
    <cfRule type="cellIs" dxfId="380" priority="67" operator="equal">
      <formula>"ATL"</formula>
    </cfRule>
  </conditionalFormatting>
  <conditionalFormatting sqref="AI4:AI25">
    <cfRule type="cellIs" dxfId="379" priority="2" operator="equal">
      <formula>136</formula>
    </cfRule>
  </conditionalFormatting>
  <conditionalFormatting sqref="AJ4:AJ25">
    <cfRule type="top10" dxfId="378" priority="1" rank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30E8-8D9D-4583-BA59-A37228384CFE}">
  <dimension ref="A1:AJ57"/>
  <sheetViews>
    <sheetView showGridLines="0" showZeros="0" zoomScale="93" zoomScaleNormal="93" workbookViewId="0"/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2.05" customHeight="1" x14ac:dyDescent="0.3">
      <c r="A1" t="s">
        <v>17</v>
      </c>
    </row>
    <row r="2" spans="1:36" ht="14.95" thickBot="1" x14ac:dyDescent="0.35">
      <c r="B2" s="227" t="s">
        <v>58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189"/>
      <c r="AJ2" s="189"/>
    </row>
    <row r="3" spans="1:36" ht="14.95" thickBot="1" x14ac:dyDescent="0.35">
      <c r="B3" s="88" t="s">
        <v>0</v>
      </c>
      <c r="C3" s="228" t="s">
        <v>299</v>
      </c>
      <c r="D3" s="228"/>
      <c r="E3" s="228" t="s">
        <v>300</v>
      </c>
      <c r="F3" s="228"/>
      <c r="G3" s="228" t="s">
        <v>301</v>
      </c>
      <c r="H3" s="228"/>
      <c r="I3" s="228" t="s">
        <v>302</v>
      </c>
      <c r="J3" s="228"/>
      <c r="K3" s="228" t="s">
        <v>303</v>
      </c>
      <c r="L3" s="228"/>
      <c r="M3" s="228" t="s">
        <v>67</v>
      </c>
      <c r="N3" s="228"/>
      <c r="O3" s="228" t="s">
        <v>304</v>
      </c>
      <c r="P3" s="228"/>
      <c r="Q3" s="228" t="s">
        <v>305</v>
      </c>
      <c r="R3" s="228"/>
      <c r="S3" s="228" t="s">
        <v>111</v>
      </c>
      <c r="T3" s="228"/>
      <c r="U3" s="228" t="s">
        <v>306</v>
      </c>
      <c r="V3" s="228"/>
      <c r="W3" s="228" t="s">
        <v>307</v>
      </c>
      <c r="X3" s="228"/>
      <c r="Y3" s="228" t="s">
        <v>308</v>
      </c>
      <c r="Z3" s="228"/>
      <c r="AA3" s="228" t="s">
        <v>309</v>
      </c>
      <c r="AB3" s="228"/>
      <c r="AC3" s="228" t="s">
        <v>310</v>
      </c>
      <c r="AD3" s="228"/>
      <c r="AE3" s="228" t="s">
        <v>72</v>
      </c>
      <c r="AF3" s="228"/>
      <c r="AG3" s="228" t="s">
        <v>86</v>
      </c>
      <c r="AH3" s="228"/>
      <c r="AI3" s="24" t="s">
        <v>39</v>
      </c>
      <c r="AJ3" s="76" t="s">
        <v>16</v>
      </c>
    </row>
    <row r="4" spans="1:36" x14ac:dyDescent="0.3">
      <c r="A4">
        <f>RANK(AJ4,$AJ$4:$AJ$25,0)</f>
        <v>5</v>
      </c>
      <c r="B4" s="105" t="s">
        <v>1</v>
      </c>
      <c r="C4" s="4" t="s">
        <v>214</v>
      </c>
      <c r="D4" s="87">
        <v>1</v>
      </c>
      <c r="E4" s="4" t="s">
        <v>205</v>
      </c>
      <c r="F4" s="87">
        <v>2</v>
      </c>
      <c r="G4" s="4" t="s">
        <v>208</v>
      </c>
      <c r="H4" s="87">
        <v>5</v>
      </c>
      <c r="I4" s="4" t="s">
        <v>209</v>
      </c>
      <c r="J4" s="87">
        <v>10</v>
      </c>
      <c r="K4" s="4" t="s">
        <v>210</v>
      </c>
      <c r="L4" s="87">
        <v>9</v>
      </c>
      <c r="M4" s="4" t="s">
        <v>278</v>
      </c>
      <c r="N4" s="87">
        <v>13</v>
      </c>
      <c r="O4" s="4" t="s">
        <v>198</v>
      </c>
      <c r="P4" s="87">
        <v>14</v>
      </c>
      <c r="Q4" s="4" t="s">
        <v>217</v>
      </c>
      <c r="R4" s="87">
        <v>11</v>
      </c>
      <c r="S4" s="4" t="s">
        <v>206</v>
      </c>
      <c r="T4" s="87">
        <v>6</v>
      </c>
      <c r="U4" s="4" t="s">
        <v>260</v>
      </c>
      <c r="V4" s="87">
        <v>16</v>
      </c>
      <c r="W4" s="4" t="s">
        <v>277</v>
      </c>
      <c r="X4" s="87">
        <v>8</v>
      </c>
      <c r="Y4" s="4" t="s">
        <v>207</v>
      </c>
      <c r="Z4" s="87">
        <v>4</v>
      </c>
      <c r="AA4" s="4" t="s">
        <v>263</v>
      </c>
      <c r="AB4" s="87">
        <v>3</v>
      </c>
      <c r="AC4" s="4" t="s">
        <v>276</v>
      </c>
      <c r="AD4" s="87">
        <v>7</v>
      </c>
      <c r="AE4" s="4" t="s">
        <v>262</v>
      </c>
      <c r="AF4" s="87">
        <v>12</v>
      </c>
      <c r="AG4" s="4" t="s">
        <v>250</v>
      </c>
      <c r="AH4" s="87">
        <v>15</v>
      </c>
      <c r="AI4" s="6">
        <f t="shared" ref="AI4:AI25" si="0">SUM(D4:AH4)</f>
        <v>136</v>
      </c>
      <c r="AJ4" s="6">
        <f>SUM(C33,E33,G33,I33,K33,M33,O33,Q33,S33,U33,W33,Y33,AA33,AC33,AE33,AG33)</f>
        <v>108</v>
      </c>
    </row>
    <row r="5" spans="1:36" x14ac:dyDescent="0.3">
      <c r="A5">
        <f t="shared" ref="A5:A25" si="1">RANK(AJ5,$AJ$4:$AJ$25,0)</f>
        <v>13</v>
      </c>
      <c r="B5" s="106" t="s">
        <v>11</v>
      </c>
      <c r="C5" s="124" t="s">
        <v>351</v>
      </c>
      <c r="D5" s="125">
        <v>1</v>
      </c>
      <c r="E5" s="124" t="s">
        <v>380</v>
      </c>
      <c r="F5" s="125">
        <v>8</v>
      </c>
      <c r="G5" s="124" t="s">
        <v>361</v>
      </c>
      <c r="H5" s="125">
        <v>11</v>
      </c>
      <c r="I5" s="124" t="s">
        <v>414</v>
      </c>
      <c r="J5" s="125">
        <v>2</v>
      </c>
      <c r="K5" s="124" t="s">
        <v>367</v>
      </c>
      <c r="L5" s="125">
        <v>3</v>
      </c>
      <c r="M5" s="124" t="s">
        <v>353</v>
      </c>
      <c r="N5" s="125">
        <v>14</v>
      </c>
      <c r="O5" s="124" t="s">
        <v>377</v>
      </c>
      <c r="P5" s="125">
        <v>15</v>
      </c>
      <c r="Q5" s="124" t="s">
        <v>348</v>
      </c>
      <c r="R5" s="125">
        <v>10</v>
      </c>
      <c r="S5" s="124" t="s">
        <v>354</v>
      </c>
      <c r="T5" s="125">
        <v>7</v>
      </c>
      <c r="U5" s="124" t="s">
        <v>373</v>
      </c>
      <c r="V5" s="125">
        <v>16</v>
      </c>
      <c r="W5" s="124" t="s">
        <v>358</v>
      </c>
      <c r="X5" s="125">
        <v>5</v>
      </c>
      <c r="Y5" s="124" t="s">
        <v>368</v>
      </c>
      <c r="Z5" s="125">
        <v>6</v>
      </c>
      <c r="AA5" s="124" t="s">
        <v>366</v>
      </c>
      <c r="AB5" s="125">
        <v>9</v>
      </c>
      <c r="AC5" s="124" t="s">
        <v>352</v>
      </c>
      <c r="AD5" s="125">
        <v>4</v>
      </c>
      <c r="AE5" s="124" t="s">
        <v>359</v>
      </c>
      <c r="AF5" s="125">
        <v>12</v>
      </c>
      <c r="AG5" s="124" t="s">
        <v>356</v>
      </c>
      <c r="AH5" s="125">
        <v>13</v>
      </c>
      <c r="AI5" s="9">
        <f t="shared" si="0"/>
        <v>136</v>
      </c>
      <c r="AJ5" s="9">
        <f t="shared" ref="AJ5:AJ25" si="2">SUM(C34,E34,G34,I34,K34,M34,O34,Q34,S34,U34,W34,Y34,AA34,AC34,AE34,AG34)</f>
        <v>101</v>
      </c>
    </row>
    <row r="6" spans="1:36" x14ac:dyDescent="0.3">
      <c r="A6">
        <f t="shared" si="1"/>
        <v>7</v>
      </c>
      <c r="B6" s="104" t="s">
        <v>2</v>
      </c>
      <c r="C6" s="119" t="s">
        <v>214</v>
      </c>
      <c r="D6" s="173">
        <v>1</v>
      </c>
      <c r="E6" s="119" t="s">
        <v>243</v>
      </c>
      <c r="F6" s="173">
        <v>6</v>
      </c>
      <c r="G6" s="119" t="s">
        <v>208</v>
      </c>
      <c r="H6" s="173">
        <v>3</v>
      </c>
      <c r="I6" s="119" t="s">
        <v>209</v>
      </c>
      <c r="J6" s="173">
        <v>2</v>
      </c>
      <c r="K6" s="119" t="s">
        <v>210</v>
      </c>
      <c r="L6" s="173">
        <v>5</v>
      </c>
      <c r="M6" s="119" t="s">
        <v>278</v>
      </c>
      <c r="N6" s="173">
        <v>13</v>
      </c>
      <c r="O6" s="119" t="s">
        <v>198</v>
      </c>
      <c r="P6" s="173">
        <v>12</v>
      </c>
      <c r="Q6" s="119" t="s">
        <v>217</v>
      </c>
      <c r="R6" s="173">
        <v>11</v>
      </c>
      <c r="S6" s="119" t="s">
        <v>206</v>
      </c>
      <c r="T6" s="173">
        <v>14</v>
      </c>
      <c r="U6" s="119" t="s">
        <v>260</v>
      </c>
      <c r="V6" s="173">
        <v>16</v>
      </c>
      <c r="W6" s="119" t="s">
        <v>248</v>
      </c>
      <c r="X6" s="173">
        <v>7</v>
      </c>
      <c r="Y6" s="119" t="s">
        <v>207</v>
      </c>
      <c r="Z6" s="173">
        <v>4</v>
      </c>
      <c r="AA6" s="119" t="s">
        <v>263</v>
      </c>
      <c r="AB6" s="173">
        <v>15</v>
      </c>
      <c r="AC6" s="119" t="s">
        <v>276</v>
      </c>
      <c r="AD6" s="173">
        <v>9</v>
      </c>
      <c r="AE6" s="119" t="s">
        <v>262</v>
      </c>
      <c r="AF6" s="173">
        <v>10</v>
      </c>
      <c r="AG6" s="119" t="s">
        <v>250</v>
      </c>
      <c r="AH6" s="173">
        <v>8</v>
      </c>
      <c r="AI6" s="6">
        <f t="shared" si="0"/>
        <v>136</v>
      </c>
      <c r="AJ6" s="6">
        <f t="shared" si="2"/>
        <v>107</v>
      </c>
    </row>
    <row r="7" spans="1:36" x14ac:dyDescent="0.3">
      <c r="A7">
        <f t="shared" si="1"/>
        <v>8</v>
      </c>
      <c r="B7" s="103" t="s">
        <v>5</v>
      </c>
      <c r="C7" s="124" t="s">
        <v>360</v>
      </c>
      <c r="D7" s="125">
        <v>9</v>
      </c>
      <c r="E7" s="124" t="s">
        <v>380</v>
      </c>
      <c r="F7" s="125">
        <v>6</v>
      </c>
      <c r="G7" s="124" t="s">
        <v>361</v>
      </c>
      <c r="H7" s="125">
        <v>3</v>
      </c>
      <c r="I7" s="124" t="s">
        <v>355</v>
      </c>
      <c r="J7" s="125">
        <v>10</v>
      </c>
      <c r="K7" s="124" t="s">
        <v>367</v>
      </c>
      <c r="L7" s="125">
        <v>4</v>
      </c>
      <c r="M7" s="124" t="s">
        <v>353</v>
      </c>
      <c r="N7" s="125">
        <v>15</v>
      </c>
      <c r="O7" s="124" t="s">
        <v>377</v>
      </c>
      <c r="P7" s="125">
        <v>13</v>
      </c>
      <c r="Q7" s="124" t="s">
        <v>348</v>
      </c>
      <c r="R7" s="125">
        <v>8</v>
      </c>
      <c r="S7" s="124" t="s">
        <v>354</v>
      </c>
      <c r="T7" s="125">
        <v>12</v>
      </c>
      <c r="U7" s="124" t="s">
        <v>373</v>
      </c>
      <c r="V7" s="125">
        <v>16</v>
      </c>
      <c r="W7" s="124" t="s">
        <v>358</v>
      </c>
      <c r="X7" s="125">
        <v>11</v>
      </c>
      <c r="Y7" s="124" t="s">
        <v>376</v>
      </c>
      <c r="Z7" s="125">
        <v>2</v>
      </c>
      <c r="AA7" s="124" t="s">
        <v>366</v>
      </c>
      <c r="AB7" s="125">
        <v>5</v>
      </c>
      <c r="AC7" s="124" t="s">
        <v>363</v>
      </c>
      <c r="AD7" s="125">
        <v>1</v>
      </c>
      <c r="AE7" s="124" t="s">
        <v>359</v>
      </c>
      <c r="AF7" s="125">
        <v>7</v>
      </c>
      <c r="AG7" s="124" t="s">
        <v>356</v>
      </c>
      <c r="AH7" s="125">
        <v>14</v>
      </c>
      <c r="AI7" s="9">
        <f t="shared" si="0"/>
        <v>136</v>
      </c>
      <c r="AJ7" s="9">
        <f t="shared" si="2"/>
        <v>106</v>
      </c>
    </row>
    <row r="8" spans="1:36" x14ac:dyDescent="0.3">
      <c r="A8">
        <f t="shared" si="1"/>
        <v>1</v>
      </c>
      <c r="B8" s="104" t="s">
        <v>13</v>
      </c>
      <c r="C8" s="119" t="s">
        <v>360</v>
      </c>
      <c r="D8" s="173">
        <v>4</v>
      </c>
      <c r="E8" s="119" t="s">
        <v>380</v>
      </c>
      <c r="F8" s="173">
        <v>10</v>
      </c>
      <c r="G8" s="119" t="s">
        <v>361</v>
      </c>
      <c r="H8" s="173">
        <v>7</v>
      </c>
      <c r="I8" s="119" t="s">
        <v>355</v>
      </c>
      <c r="J8" s="173">
        <v>9</v>
      </c>
      <c r="K8" s="119" t="s">
        <v>367</v>
      </c>
      <c r="L8" s="173">
        <v>1</v>
      </c>
      <c r="M8" s="119" t="s">
        <v>353</v>
      </c>
      <c r="N8" s="173">
        <v>15</v>
      </c>
      <c r="O8" s="119" t="s">
        <v>377</v>
      </c>
      <c r="P8" s="173">
        <v>14</v>
      </c>
      <c r="Q8" s="119" t="s">
        <v>348</v>
      </c>
      <c r="R8" s="173">
        <v>11</v>
      </c>
      <c r="S8" s="119" t="s">
        <v>354</v>
      </c>
      <c r="T8" s="173">
        <v>12</v>
      </c>
      <c r="U8" s="119" t="s">
        <v>373</v>
      </c>
      <c r="V8" s="173">
        <v>16</v>
      </c>
      <c r="W8" s="119" t="s">
        <v>358</v>
      </c>
      <c r="X8" s="173">
        <v>6</v>
      </c>
      <c r="Y8" s="119" t="s">
        <v>376</v>
      </c>
      <c r="Z8" s="173">
        <v>8</v>
      </c>
      <c r="AA8" s="119" t="s">
        <v>366</v>
      </c>
      <c r="AB8" s="173">
        <v>3</v>
      </c>
      <c r="AC8" s="119" t="s">
        <v>363</v>
      </c>
      <c r="AD8" s="173">
        <v>5</v>
      </c>
      <c r="AE8" s="119" t="s">
        <v>359</v>
      </c>
      <c r="AF8" s="173">
        <v>2</v>
      </c>
      <c r="AG8" s="119" t="s">
        <v>356</v>
      </c>
      <c r="AH8" s="173">
        <v>13</v>
      </c>
      <c r="AI8" s="6">
        <f t="shared" si="0"/>
        <v>136</v>
      </c>
      <c r="AJ8" s="6">
        <f t="shared" si="2"/>
        <v>111</v>
      </c>
    </row>
    <row r="9" spans="1:36" x14ac:dyDescent="0.3">
      <c r="A9">
        <f t="shared" si="1"/>
        <v>15</v>
      </c>
      <c r="B9" s="116" t="s">
        <v>9</v>
      </c>
      <c r="C9" s="124" t="s">
        <v>218</v>
      </c>
      <c r="D9" s="125">
        <v>12</v>
      </c>
      <c r="E9" s="124" t="s">
        <v>243</v>
      </c>
      <c r="F9" s="125">
        <v>4</v>
      </c>
      <c r="G9" s="124" t="s">
        <v>208</v>
      </c>
      <c r="H9" s="125">
        <v>8</v>
      </c>
      <c r="I9" s="124" t="s">
        <v>212</v>
      </c>
      <c r="J9" s="125">
        <v>1</v>
      </c>
      <c r="K9" s="124" t="s">
        <v>246</v>
      </c>
      <c r="L9" s="125">
        <v>10</v>
      </c>
      <c r="M9" s="124" t="s">
        <v>278</v>
      </c>
      <c r="N9" s="125">
        <v>14</v>
      </c>
      <c r="O9" s="124" t="s">
        <v>198</v>
      </c>
      <c r="P9" s="125">
        <v>11</v>
      </c>
      <c r="Q9" s="124" t="s">
        <v>217</v>
      </c>
      <c r="R9" s="125">
        <v>13</v>
      </c>
      <c r="S9" s="124" t="s">
        <v>206</v>
      </c>
      <c r="T9" s="125">
        <v>5</v>
      </c>
      <c r="U9" s="124" t="s">
        <v>260</v>
      </c>
      <c r="V9" s="125">
        <v>16</v>
      </c>
      <c r="W9" s="124" t="s">
        <v>277</v>
      </c>
      <c r="X9" s="125">
        <v>6</v>
      </c>
      <c r="Y9" s="124" t="s">
        <v>207</v>
      </c>
      <c r="Z9" s="125">
        <v>2</v>
      </c>
      <c r="AA9" s="124" t="s">
        <v>263</v>
      </c>
      <c r="AB9" s="125">
        <v>7</v>
      </c>
      <c r="AC9" s="124" t="s">
        <v>249</v>
      </c>
      <c r="AD9" s="125">
        <v>3</v>
      </c>
      <c r="AE9" s="124" t="s">
        <v>245</v>
      </c>
      <c r="AF9" s="125">
        <v>9</v>
      </c>
      <c r="AG9" s="124" t="s">
        <v>250</v>
      </c>
      <c r="AH9" s="125">
        <v>15</v>
      </c>
      <c r="AI9" s="9">
        <f t="shared" si="0"/>
        <v>136</v>
      </c>
      <c r="AJ9" s="9">
        <f t="shared" si="2"/>
        <v>99</v>
      </c>
    </row>
    <row r="10" spans="1:36" x14ac:dyDescent="0.3">
      <c r="A10">
        <f t="shared" si="1"/>
        <v>17</v>
      </c>
      <c r="B10" s="104" t="s">
        <v>10</v>
      </c>
      <c r="C10" s="119" t="s">
        <v>360</v>
      </c>
      <c r="D10" s="173">
        <v>9</v>
      </c>
      <c r="E10" s="119" t="s">
        <v>380</v>
      </c>
      <c r="F10" s="173">
        <v>1</v>
      </c>
      <c r="G10" s="119" t="s">
        <v>374</v>
      </c>
      <c r="H10" s="173">
        <v>3</v>
      </c>
      <c r="I10" s="119" t="s">
        <v>355</v>
      </c>
      <c r="J10" s="173">
        <v>6</v>
      </c>
      <c r="K10" s="119" t="s">
        <v>364</v>
      </c>
      <c r="L10" s="173">
        <v>5</v>
      </c>
      <c r="M10" s="119" t="s">
        <v>353</v>
      </c>
      <c r="N10" s="173">
        <v>16</v>
      </c>
      <c r="O10" s="119" t="s">
        <v>377</v>
      </c>
      <c r="P10" s="173">
        <v>15</v>
      </c>
      <c r="Q10" s="119" t="s">
        <v>348</v>
      </c>
      <c r="R10" s="173">
        <v>10</v>
      </c>
      <c r="S10" s="119" t="s">
        <v>354</v>
      </c>
      <c r="T10" s="173">
        <v>13</v>
      </c>
      <c r="U10" s="119" t="s">
        <v>373</v>
      </c>
      <c r="V10" s="173">
        <v>14</v>
      </c>
      <c r="W10" s="119" t="s">
        <v>358</v>
      </c>
      <c r="X10" s="173">
        <v>2</v>
      </c>
      <c r="Y10" s="119" t="s">
        <v>376</v>
      </c>
      <c r="Z10" s="173">
        <v>4</v>
      </c>
      <c r="AA10" s="119" t="s">
        <v>366</v>
      </c>
      <c r="AB10" s="173">
        <v>7</v>
      </c>
      <c r="AC10" s="119" t="s">
        <v>352</v>
      </c>
      <c r="AD10" s="173">
        <v>8</v>
      </c>
      <c r="AE10" s="119" t="s">
        <v>359</v>
      </c>
      <c r="AF10" s="173">
        <v>11</v>
      </c>
      <c r="AG10" s="119" t="s">
        <v>356</v>
      </c>
      <c r="AH10" s="173">
        <v>12</v>
      </c>
      <c r="AI10" s="6">
        <f t="shared" si="0"/>
        <v>136</v>
      </c>
      <c r="AJ10" s="6">
        <f t="shared" si="2"/>
        <v>93</v>
      </c>
    </row>
    <row r="11" spans="1:36" x14ac:dyDescent="0.3">
      <c r="A11">
        <f t="shared" si="1"/>
        <v>11</v>
      </c>
      <c r="B11" s="103" t="s">
        <v>14</v>
      </c>
      <c r="C11" s="124" t="s">
        <v>218</v>
      </c>
      <c r="D11" s="125">
        <v>3</v>
      </c>
      <c r="E11" s="124" t="s">
        <v>243</v>
      </c>
      <c r="F11" s="125">
        <v>2</v>
      </c>
      <c r="G11" s="124" t="s">
        <v>215</v>
      </c>
      <c r="H11" s="125">
        <v>4</v>
      </c>
      <c r="I11" s="124" t="s">
        <v>209</v>
      </c>
      <c r="J11" s="125">
        <v>5</v>
      </c>
      <c r="K11" s="124" t="s">
        <v>246</v>
      </c>
      <c r="L11" s="125">
        <v>1</v>
      </c>
      <c r="M11" s="124" t="s">
        <v>278</v>
      </c>
      <c r="N11" s="125">
        <v>15</v>
      </c>
      <c r="O11" s="124" t="s">
        <v>198</v>
      </c>
      <c r="P11" s="125">
        <v>9</v>
      </c>
      <c r="Q11" s="124" t="s">
        <v>217</v>
      </c>
      <c r="R11" s="125">
        <v>10</v>
      </c>
      <c r="S11" s="124" t="s">
        <v>206</v>
      </c>
      <c r="T11" s="125">
        <v>11</v>
      </c>
      <c r="U11" s="124" t="s">
        <v>260</v>
      </c>
      <c r="V11" s="125">
        <v>16</v>
      </c>
      <c r="W11" s="124" t="s">
        <v>277</v>
      </c>
      <c r="X11" s="125">
        <v>12</v>
      </c>
      <c r="Y11" s="124" t="s">
        <v>207</v>
      </c>
      <c r="Z11" s="125">
        <v>6</v>
      </c>
      <c r="AA11" s="124" t="s">
        <v>263</v>
      </c>
      <c r="AB11" s="125">
        <v>13</v>
      </c>
      <c r="AC11" s="124" t="s">
        <v>249</v>
      </c>
      <c r="AD11" s="125">
        <v>8</v>
      </c>
      <c r="AE11" s="124" t="s">
        <v>262</v>
      </c>
      <c r="AF11" s="125">
        <v>7</v>
      </c>
      <c r="AG11" s="124" t="s">
        <v>250</v>
      </c>
      <c r="AH11" s="125">
        <v>14</v>
      </c>
      <c r="AI11" s="9">
        <f t="shared" si="0"/>
        <v>136</v>
      </c>
      <c r="AJ11" s="9">
        <f t="shared" si="2"/>
        <v>104</v>
      </c>
    </row>
    <row r="12" spans="1:36" x14ac:dyDescent="0.3">
      <c r="A12">
        <f t="shared" si="1"/>
        <v>20</v>
      </c>
      <c r="B12" s="104" t="s">
        <v>12</v>
      </c>
      <c r="C12" s="119" t="s">
        <v>218</v>
      </c>
      <c r="D12" s="174">
        <v>16</v>
      </c>
      <c r="E12" s="119" t="s">
        <v>243</v>
      </c>
      <c r="F12" s="174">
        <v>15</v>
      </c>
      <c r="G12" s="119" t="s">
        <v>208</v>
      </c>
      <c r="H12" s="174">
        <v>14</v>
      </c>
      <c r="I12" s="119" t="s">
        <v>209</v>
      </c>
      <c r="J12" s="174">
        <v>13</v>
      </c>
      <c r="K12" s="119" t="s">
        <v>246</v>
      </c>
      <c r="L12" s="174">
        <v>12</v>
      </c>
      <c r="M12" s="119" t="s">
        <v>211</v>
      </c>
      <c r="N12" s="174">
        <v>11</v>
      </c>
      <c r="O12" s="119" t="s">
        <v>198</v>
      </c>
      <c r="P12" s="174">
        <v>10</v>
      </c>
      <c r="Q12" s="119" t="s">
        <v>217</v>
      </c>
      <c r="R12" s="174">
        <v>9</v>
      </c>
      <c r="S12" s="119" t="s">
        <v>206</v>
      </c>
      <c r="T12" s="174">
        <v>8</v>
      </c>
      <c r="U12" s="119" t="s">
        <v>260</v>
      </c>
      <c r="V12" s="174">
        <v>7</v>
      </c>
      <c r="W12" s="119" t="s">
        <v>277</v>
      </c>
      <c r="X12" s="174">
        <v>6</v>
      </c>
      <c r="Y12" s="119" t="s">
        <v>207</v>
      </c>
      <c r="Z12" s="174">
        <v>5</v>
      </c>
      <c r="AA12" s="119" t="s">
        <v>263</v>
      </c>
      <c r="AB12" s="174">
        <v>4</v>
      </c>
      <c r="AC12" s="119" t="s">
        <v>276</v>
      </c>
      <c r="AD12" s="174">
        <v>3</v>
      </c>
      <c r="AE12" s="119" t="s">
        <v>262</v>
      </c>
      <c r="AF12" s="174">
        <v>2</v>
      </c>
      <c r="AG12" s="119" t="s">
        <v>250</v>
      </c>
      <c r="AH12" s="174">
        <v>1</v>
      </c>
      <c r="AI12" s="6">
        <f t="shared" si="0"/>
        <v>136</v>
      </c>
      <c r="AJ12" s="6">
        <f t="shared" si="2"/>
        <v>85</v>
      </c>
    </row>
    <row r="13" spans="1:36" x14ac:dyDescent="0.3">
      <c r="A13">
        <f t="shared" si="1"/>
        <v>16</v>
      </c>
      <c r="B13" s="103" t="s">
        <v>8</v>
      </c>
      <c r="C13" s="124" t="s">
        <v>218</v>
      </c>
      <c r="D13" s="125">
        <v>14</v>
      </c>
      <c r="E13" s="124" t="s">
        <v>243</v>
      </c>
      <c r="F13" s="125">
        <v>2</v>
      </c>
      <c r="G13" s="124" t="s">
        <v>208</v>
      </c>
      <c r="H13" s="125">
        <v>7</v>
      </c>
      <c r="I13" s="124" t="s">
        <v>209</v>
      </c>
      <c r="J13" s="125">
        <v>8</v>
      </c>
      <c r="K13" s="124" t="s">
        <v>246</v>
      </c>
      <c r="L13" s="125">
        <v>3</v>
      </c>
      <c r="M13" s="124" t="s">
        <v>278</v>
      </c>
      <c r="N13" s="125">
        <v>13</v>
      </c>
      <c r="O13" s="124" t="s">
        <v>198</v>
      </c>
      <c r="P13" s="125">
        <v>12</v>
      </c>
      <c r="Q13" s="124" t="s">
        <v>217</v>
      </c>
      <c r="R13" s="125">
        <v>11</v>
      </c>
      <c r="S13" s="124" t="s">
        <v>206</v>
      </c>
      <c r="T13" s="125">
        <v>10</v>
      </c>
      <c r="U13" s="124" t="s">
        <v>260</v>
      </c>
      <c r="V13" s="125">
        <v>16</v>
      </c>
      <c r="W13" s="124" t="s">
        <v>277</v>
      </c>
      <c r="X13" s="125">
        <v>4</v>
      </c>
      <c r="Y13" s="124" t="s">
        <v>275</v>
      </c>
      <c r="Z13" s="125">
        <v>5</v>
      </c>
      <c r="AA13" s="124" t="s">
        <v>263</v>
      </c>
      <c r="AB13" s="125">
        <v>9</v>
      </c>
      <c r="AC13" s="124" t="s">
        <v>276</v>
      </c>
      <c r="AD13" s="125">
        <v>1</v>
      </c>
      <c r="AE13" s="124" t="s">
        <v>262</v>
      </c>
      <c r="AF13" s="125">
        <v>6</v>
      </c>
      <c r="AG13" s="124" t="s">
        <v>250</v>
      </c>
      <c r="AH13" s="125">
        <v>15</v>
      </c>
      <c r="AI13" s="9">
        <f t="shared" si="0"/>
        <v>136</v>
      </c>
      <c r="AJ13" s="9">
        <f t="shared" si="2"/>
        <v>96</v>
      </c>
    </row>
    <row r="14" spans="1:36" x14ac:dyDescent="0.3">
      <c r="A14">
        <f t="shared" si="1"/>
        <v>13</v>
      </c>
      <c r="B14" s="104" t="s">
        <v>6</v>
      </c>
      <c r="C14" s="119" t="s">
        <v>214</v>
      </c>
      <c r="D14" s="173">
        <v>1</v>
      </c>
      <c r="E14" s="119" t="s">
        <v>243</v>
      </c>
      <c r="F14" s="173">
        <v>10</v>
      </c>
      <c r="G14" s="119" t="s">
        <v>208</v>
      </c>
      <c r="H14" s="173">
        <v>11</v>
      </c>
      <c r="I14" s="119" t="s">
        <v>209</v>
      </c>
      <c r="J14" s="173">
        <v>2</v>
      </c>
      <c r="K14" s="119" t="s">
        <v>246</v>
      </c>
      <c r="L14" s="173">
        <v>3</v>
      </c>
      <c r="M14" s="119" t="s">
        <v>384</v>
      </c>
      <c r="N14" s="173">
        <v>14</v>
      </c>
      <c r="O14" s="119" t="s">
        <v>388</v>
      </c>
      <c r="P14" s="173">
        <v>13</v>
      </c>
      <c r="Q14" s="119" t="s">
        <v>217</v>
      </c>
      <c r="R14" s="173">
        <v>9</v>
      </c>
      <c r="S14" s="119" t="s">
        <v>206</v>
      </c>
      <c r="T14" s="173">
        <v>12</v>
      </c>
      <c r="U14" s="119" t="s">
        <v>260</v>
      </c>
      <c r="V14" s="173">
        <v>15</v>
      </c>
      <c r="W14" s="119" t="s">
        <v>248</v>
      </c>
      <c r="X14" s="173">
        <v>8</v>
      </c>
      <c r="Y14" s="119" t="s">
        <v>207</v>
      </c>
      <c r="Z14" s="173">
        <v>7</v>
      </c>
      <c r="AA14" s="119" t="s">
        <v>263</v>
      </c>
      <c r="AB14" s="173">
        <v>4</v>
      </c>
      <c r="AC14" s="119" t="s">
        <v>249</v>
      </c>
      <c r="AD14" s="173">
        <v>5</v>
      </c>
      <c r="AE14" s="119" t="s">
        <v>262</v>
      </c>
      <c r="AF14" s="173">
        <v>6</v>
      </c>
      <c r="AG14" s="119" t="s">
        <v>250</v>
      </c>
      <c r="AH14" s="173">
        <v>16</v>
      </c>
      <c r="AI14" s="6">
        <f t="shared" si="0"/>
        <v>136</v>
      </c>
      <c r="AJ14" s="6">
        <f t="shared" si="2"/>
        <v>101</v>
      </c>
    </row>
    <row r="15" spans="1:36" x14ac:dyDescent="0.3">
      <c r="A15">
        <f t="shared" si="1"/>
        <v>1</v>
      </c>
      <c r="B15" s="103" t="s">
        <v>4</v>
      </c>
      <c r="C15" s="124" t="s">
        <v>214</v>
      </c>
      <c r="D15" s="125">
        <v>7</v>
      </c>
      <c r="E15" s="124" t="s">
        <v>243</v>
      </c>
      <c r="F15" s="125">
        <v>11</v>
      </c>
      <c r="G15" s="124" t="s">
        <v>208</v>
      </c>
      <c r="H15" s="125">
        <v>6</v>
      </c>
      <c r="I15" s="124" t="s">
        <v>209</v>
      </c>
      <c r="J15" s="125">
        <v>10</v>
      </c>
      <c r="K15" s="124" t="s">
        <v>246</v>
      </c>
      <c r="L15" s="125">
        <v>1</v>
      </c>
      <c r="M15" s="124" t="s">
        <v>278</v>
      </c>
      <c r="N15" s="125">
        <v>15</v>
      </c>
      <c r="O15" s="124" t="s">
        <v>198</v>
      </c>
      <c r="P15" s="125">
        <v>14</v>
      </c>
      <c r="Q15" s="124" t="s">
        <v>213</v>
      </c>
      <c r="R15" s="125">
        <v>2</v>
      </c>
      <c r="S15" s="124" t="s">
        <v>206</v>
      </c>
      <c r="T15" s="125">
        <v>12</v>
      </c>
      <c r="U15" s="124" t="s">
        <v>260</v>
      </c>
      <c r="V15" s="125">
        <v>16</v>
      </c>
      <c r="W15" s="124" t="s">
        <v>248</v>
      </c>
      <c r="X15" s="125">
        <v>8</v>
      </c>
      <c r="Y15" s="124" t="s">
        <v>207</v>
      </c>
      <c r="Z15" s="125">
        <v>9</v>
      </c>
      <c r="AA15" s="124" t="s">
        <v>263</v>
      </c>
      <c r="AB15" s="125">
        <v>3</v>
      </c>
      <c r="AC15" s="124" t="s">
        <v>276</v>
      </c>
      <c r="AD15" s="125">
        <v>5</v>
      </c>
      <c r="AE15" s="124" t="s">
        <v>245</v>
      </c>
      <c r="AF15" s="125">
        <v>4</v>
      </c>
      <c r="AG15" s="124" t="s">
        <v>250</v>
      </c>
      <c r="AH15" s="125">
        <v>13</v>
      </c>
      <c r="AI15" s="9">
        <f t="shared" si="0"/>
        <v>136</v>
      </c>
      <c r="AJ15" s="9">
        <f t="shared" si="2"/>
        <v>111</v>
      </c>
    </row>
    <row r="16" spans="1:36" x14ac:dyDescent="0.3">
      <c r="A16">
        <f t="shared" si="1"/>
        <v>12</v>
      </c>
      <c r="B16" s="104" t="s">
        <v>7</v>
      </c>
      <c r="C16" s="119" t="s">
        <v>218</v>
      </c>
      <c r="D16" s="173">
        <v>10</v>
      </c>
      <c r="E16" s="119" t="s">
        <v>205</v>
      </c>
      <c r="F16" s="173">
        <v>5</v>
      </c>
      <c r="G16" s="119" t="s">
        <v>208</v>
      </c>
      <c r="H16" s="173">
        <v>4</v>
      </c>
      <c r="I16" s="119" t="s">
        <v>209</v>
      </c>
      <c r="J16" s="173">
        <v>9</v>
      </c>
      <c r="K16" s="119" t="s">
        <v>210</v>
      </c>
      <c r="L16" s="173">
        <v>6</v>
      </c>
      <c r="M16" s="119" t="s">
        <v>278</v>
      </c>
      <c r="N16" s="173">
        <v>15</v>
      </c>
      <c r="O16" s="119" t="s">
        <v>198</v>
      </c>
      <c r="P16" s="173">
        <v>14</v>
      </c>
      <c r="Q16" s="119" t="s">
        <v>217</v>
      </c>
      <c r="R16" s="173">
        <v>11</v>
      </c>
      <c r="S16" s="119" t="s">
        <v>206</v>
      </c>
      <c r="T16" s="173">
        <v>12</v>
      </c>
      <c r="U16" s="119" t="s">
        <v>260</v>
      </c>
      <c r="V16" s="173">
        <v>16</v>
      </c>
      <c r="W16" s="119" t="s">
        <v>248</v>
      </c>
      <c r="X16" s="173">
        <v>3</v>
      </c>
      <c r="Y16" s="119" t="s">
        <v>207</v>
      </c>
      <c r="Z16" s="173">
        <v>7</v>
      </c>
      <c r="AA16" s="119" t="s">
        <v>263</v>
      </c>
      <c r="AB16" s="173">
        <v>8</v>
      </c>
      <c r="AC16" s="119" t="s">
        <v>276</v>
      </c>
      <c r="AD16" s="173">
        <v>1</v>
      </c>
      <c r="AE16" s="119" t="s">
        <v>262</v>
      </c>
      <c r="AF16" s="173">
        <v>2</v>
      </c>
      <c r="AG16" s="119" t="s">
        <v>250</v>
      </c>
      <c r="AH16" s="173">
        <v>13</v>
      </c>
      <c r="AI16" s="6">
        <f t="shared" si="0"/>
        <v>136</v>
      </c>
      <c r="AJ16" s="92">
        <f t="shared" si="2"/>
        <v>102</v>
      </c>
    </row>
    <row r="17" spans="1:36" x14ac:dyDescent="0.3">
      <c r="A17">
        <f t="shared" si="1"/>
        <v>22</v>
      </c>
      <c r="B17" s="89" t="s">
        <v>40</v>
      </c>
      <c r="C17" s="90"/>
      <c r="D17" s="91"/>
      <c r="E17" s="90"/>
      <c r="F17" s="91"/>
      <c r="G17" s="90"/>
      <c r="H17" s="91"/>
      <c r="I17" s="90"/>
      <c r="J17" s="91"/>
      <c r="K17" s="90"/>
      <c r="L17" s="91"/>
      <c r="M17" s="90"/>
      <c r="N17" s="91"/>
      <c r="O17" s="90"/>
      <c r="P17" s="91"/>
      <c r="Q17" s="90"/>
      <c r="R17" s="91"/>
      <c r="S17" s="90"/>
      <c r="T17" s="91"/>
      <c r="U17" s="90"/>
      <c r="V17" s="91"/>
      <c r="W17" s="90"/>
      <c r="X17" s="91"/>
      <c r="Y17" s="90"/>
      <c r="Z17" s="91"/>
      <c r="AA17" s="90"/>
      <c r="AB17" s="91"/>
      <c r="AC17" s="90"/>
      <c r="AD17" s="91"/>
      <c r="AE17" s="90"/>
      <c r="AF17" s="91"/>
      <c r="AG17" s="90"/>
      <c r="AH17" s="91"/>
      <c r="AI17" s="25">
        <f t="shared" si="0"/>
        <v>0</v>
      </c>
      <c r="AJ17" s="26">
        <f t="shared" si="2"/>
        <v>0</v>
      </c>
    </row>
    <row r="18" spans="1:36" x14ac:dyDescent="0.3">
      <c r="A18">
        <f t="shared" si="1"/>
        <v>21</v>
      </c>
      <c r="B18" s="104" t="s">
        <v>3</v>
      </c>
      <c r="C18" s="119" t="s">
        <v>218</v>
      </c>
      <c r="D18" s="173">
        <v>11</v>
      </c>
      <c r="E18" s="119" t="s">
        <v>205</v>
      </c>
      <c r="F18" s="173">
        <v>9</v>
      </c>
      <c r="G18" s="119" t="s">
        <v>215</v>
      </c>
      <c r="H18" s="173">
        <v>4</v>
      </c>
      <c r="I18" s="119" t="s">
        <v>209</v>
      </c>
      <c r="J18" s="173">
        <v>1</v>
      </c>
      <c r="K18" s="119" t="s">
        <v>246</v>
      </c>
      <c r="L18" s="173">
        <v>10</v>
      </c>
      <c r="M18" s="119" t="s">
        <v>278</v>
      </c>
      <c r="N18" s="173">
        <v>14</v>
      </c>
      <c r="O18" s="119" t="s">
        <v>198</v>
      </c>
      <c r="P18" s="173">
        <v>13</v>
      </c>
      <c r="Q18" s="119" t="s">
        <v>217</v>
      </c>
      <c r="R18" s="173">
        <v>8</v>
      </c>
      <c r="S18" s="119" t="s">
        <v>206</v>
      </c>
      <c r="T18" s="173">
        <v>12</v>
      </c>
      <c r="U18" s="119" t="s">
        <v>260</v>
      </c>
      <c r="V18" s="173">
        <v>16</v>
      </c>
      <c r="W18" s="119" t="s">
        <v>248</v>
      </c>
      <c r="X18" s="173">
        <v>2</v>
      </c>
      <c r="Y18" s="119" t="s">
        <v>207</v>
      </c>
      <c r="Z18" s="173">
        <v>3</v>
      </c>
      <c r="AA18" s="119" t="s">
        <v>263</v>
      </c>
      <c r="AB18" s="173">
        <v>5</v>
      </c>
      <c r="AC18" s="119" t="s">
        <v>249</v>
      </c>
      <c r="AD18" s="173">
        <v>6</v>
      </c>
      <c r="AE18" s="119" t="s">
        <v>262</v>
      </c>
      <c r="AF18" s="173">
        <v>7</v>
      </c>
      <c r="AG18" s="119" t="s">
        <v>250</v>
      </c>
      <c r="AH18" s="173">
        <v>15</v>
      </c>
      <c r="AI18" s="40">
        <f t="shared" si="0"/>
        <v>136</v>
      </c>
      <c r="AJ18" s="74">
        <f t="shared" si="2"/>
        <v>74</v>
      </c>
    </row>
    <row r="19" spans="1:36" x14ac:dyDescent="0.3">
      <c r="A19">
        <f t="shared" si="1"/>
        <v>9</v>
      </c>
      <c r="B19" s="89" t="s">
        <v>60</v>
      </c>
      <c r="C19" s="27" t="s">
        <v>218</v>
      </c>
      <c r="D19" s="28">
        <v>8</v>
      </c>
      <c r="E19" s="27" t="s">
        <v>205</v>
      </c>
      <c r="F19" s="28">
        <v>4</v>
      </c>
      <c r="G19" s="27" t="s">
        <v>215</v>
      </c>
      <c r="H19" s="28">
        <v>3</v>
      </c>
      <c r="I19" s="27" t="s">
        <v>209</v>
      </c>
      <c r="J19" s="28">
        <v>9</v>
      </c>
      <c r="K19" s="27" t="s">
        <v>210</v>
      </c>
      <c r="L19" s="28">
        <v>2</v>
      </c>
      <c r="M19" s="27" t="s">
        <v>278</v>
      </c>
      <c r="N19" s="28">
        <v>14</v>
      </c>
      <c r="O19" s="27" t="s">
        <v>198</v>
      </c>
      <c r="P19" s="28">
        <v>15</v>
      </c>
      <c r="Q19" s="27" t="s">
        <v>217</v>
      </c>
      <c r="R19" s="28">
        <v>11</v>
      </c>
      <c r="S19" s="27" t="s">
        <v>206</v>
      </c>
      <c r="T19" s="28">
        <v>12</v>
      </c>
      <c r="U19" s="27" t="s">
        <v>260</v>
      </c>
      <c r="V19" s="28">
        <v>16</v>
      </c>
      <c r="W19" s="27" t="s">
        <v>277</v>
      </c>
      <c r="X19" s="28">
        <v>7</v>
      </c>
      <c r="Y19" s="27" t="s">
        <v>207</v>
      </c>
      <c r="Z19" s="28">
        <v>6</v>
      </c>
      <c r="AA19" s="27" t="s">
        <v>263</v>
      </c>
      <c r="AB19" s="28">
        <v>10</v>
      </c>
      <c r="AC19" s="27" t="s">
        <v>276</v>
      </c>
      <c r="AD19" s="28">
        <v>5</v>
      </c>
      <c r="AE19" s="27" t="s">
        <v>262</v>
      </c>
      <c r="AF19" s="28">
        <v>1</v>
      </c>
      <c r="AG19" s="27" t="s">
        <v>250</v>
      </c>
      <c r="AH19" s="28">
        <v>13</v>
      </c>
      <c r="AI19" s="18">
        <f t="shared" si="0"/>
        <v>136</v>
      </c>
      <c r="AJ19" s="9">
        <f t="shared" si="2"/>
        <v>105</v>
      </c>
    </row>
    <row r="20" spans="1:36" x14ac:dyDescent="0.3">
      <c r="A20">
        <f t="shared" si="1"/>
        <v>9</v>
      </c>
      <c r="B20" s="104" t="s">
        <v>61</v>
      </c>
      <c r="C20" s="119" t="s">
        <v>214</v>
      </c>
      <c r="D20" s="173">
        <v>3</v>
      </c>
      <c r="E20" s="119" t="s">
        <v>205</v>
      </c>
      <c r="F20" s="173">
        <v>5</v>
      </c>
      <c r="G20" s="119" t="s">
        <v>208</v>
      </c>
      <c r="H20" s="173">
        <v>6</v>
      </c>
      <c r="I20" s="119" t="s">
        <v>209</v>
      </c>
      <c r="J20" s="173">
        <v>2</v>
      </c>
      <c r="K20" s="119" t="s">
        <v>246</v>
      </c>
      <c r="L20" s="173">
        <v>7</v>
      </c>
      <c r="M20" s="119" t="s">
        <v>278</v>
      </c>
      <c r="N20" s="173">
        <v>14</v>
      </c>
      <c r="O20" s="119" t="s">
        <v>198</v>
      </c>
      <c r="P20" s="173">
        <v>15</v>
      </c>
      <c r="Q20" s="119" t="s">
        <v>217</v>
      </c>
      <c r="R20" s="173">
        <v>10</v>
      </c>
      <c r="S20" s="119" t="s">
        <v>206</v>
      </c>
      <c r="T20" s="173">
        <v>9</v>
      </c>
      <c r="U20" s="119" t="s">
        <v>260</v>
      </c>
      <c r="V20" s="173">
        <v>16</v>
      </c>
      <c r="W20" s="119" t="s">
        <v>277</v>
      </c>
      <c r="X20" s="173">
        <v>1</v>
      </c>
      <c r="Y20" s="119" t="s">
        <v>207</v>
      </c>
      <c r="Z20" s="173">
        <v>12</v>
      </c>
      <c r="AA20" s="119" t="s">
        <v>263</v>
      </c>
      <c r="AB20" s="173">
        <v>11</v>
      </c>
      <c r="AC20" s="119" t="s">
        <v>276</v>
      </c>
      <c r="AD20" s="173">
        <v>8</v>
      </c>
      <c r="AE20" s="119" t="s">
        <v>262</v>
      </c>
      <c r="AF20" s="173">
        <v>4</v>
      </c>
      <c r="AG20" s="119" t="s">
        <v>250</v>
      </c>
      <c r="AH20" s="173">
        <v>13</v>
      </c>
      <c r="AI20" s="40">
        <f t="shared" si="0"/>
        <v>136</v>
      </c>
      <c r="AJ20" s="74">
        <f t="shared" si="2"/>
        <v>105</v>
      </c>
    </row>
    <row r="21" spans="1:36" x14ac:dyDescent="0.3">
      <c r="A21">
        <f t="shared" si="1"/>
        <v>1</v>
      </c>
      <c r="B21" s="103" t="s">
        <v>340</v>
      </c>
      <c r="C21" s="124" t="s">
        <v>218</v>
      </c>
      <c r="D21" s="125">
        <v>4</v>
      </c>
      <c r="E21" s="124" t="s">
        <v>243</v>
      </c>
      <c r="F21" s="125">
        <v>1</v>
      </c>
      <c r="G21" s="124" t="s">
        <v>208</v>
      </c>
      <c r="H21" s="125">
        <v>6</v>
      </c>
      <c r="I21" s="124" t="s">
        <v>209</v>
      </c>
      <c r="J21" s="125">
        <v>7</v>
      </c>
      <c r="K21" s="124" t="s">
        <v>210</v>
      </c>
      <c r="L21" s="125">
        <v>5</v>
      </c>
      <c r="M21" s="124" t="s">
        <v>278</v>
      </c>
      <c r="N21" s="125">
        <v>15</v>
      </c>
      <c r="O21" s="124" t="s">
        <v>198</v>
      </c>
      <c r="P21" s="125">
        <v>16</v>
      </c>
      <c r="Q21" s="124" t="s">
        <v>407</v>
      </c>
      <c r="R21" s="125">
        <v>2</v>
      </c>
      <c r="S21" s="124" t="s">
        <v>206</v>
      </c>
      <c r="T21" s="125">
        <v>13</v>
      </c>
      <c r="U21" s="124" t="s">
        <v>260</v>
      </c>
      <c r="V21" s="125">
        <v>14</v>
      </c>
      <c r="W21" s="124" t="s">
        <v>248</v>
      </c>
      <c r="X21" s="125">
        <v>3</v>
      </c>
      <c r="Y21" s="124" t="s">
        <v>207</v>
      </c>
      <c r="Z21" s="125">
        <v>9</v>
      </c>
      <c r="AA21" s="124" t="s">
        <v>385</v>
      </c>
      <c r="AB21" s="125">
        <v>10</v>
      </c>
      <c r="AC21" s="124" t="s">
        <v>276</v>
      </c>
      <c r="AD21" s="125">
        <v>12</v>
      </c>
      <c r="AE21" s="124" t="s">
        <v>245</v>
      </c>
      <c r="AF21" s="125">
        <v>11</v>
      </c>
      <c r="AG21" s="124" t="s">
        <v>250</v>
      </c>
      <c r="AH21" s="125">
        <v>8</v>
      </c>
      <c r="AI21" s="9">
        <f t="shared" si="0"/>
        <v>136</v>
      </c>
      <c r="AJ21" s="9">
        <f t="shared" si="2"/>
        <v>111</v>
      </c>
    </row>
    <row r="22" spans="1:36" x14ac:dyDescent="0.3">
      <c r="A22">
        <f t="shared" si="1"/>
        <v>19</v>
      </c>
      <c r="B22" s="104" t="s">
        <v>339</v>
      </c>
      <c r="C22" s="119" t="s">
        <v>218</v>
      </c>
      <c r="D22" s="173">
        <v>10</v>
      </c>
      <c r="E22" s="119" t="s">
        <v>243</v>
      </c>
      <c r="F22" s="173">
        <v>12</v>
      </c>
      <c r="G22" s="119" t="s">
        <v>208</v>
      </c>
      <c r="H22" s="173">
        <v>8</v>
      </c>
      <c r="I22" s="119" t="s">
        <v>212</v>
      </c>
      <c r="J22" s="173">
        <v>5</v>
      </c>
      <c r="K22" s="119" t="s">
        <v>246</v>
      </c>
      <c r="L22" s="173">
        <v>4</v>
      </c>
      <c r="M22" s="119" t="s">
        <v>278</v>
      </c>
      <c r="N22" s="173">
        <v>15</v>
      </c>
      <c r="O22" s="119" t="s">
        <v>198</v>
      </c>
      <c r="P22" s="173">
        <v>9</v>
      </c>
      <c r="Q22" s="119" t="s">
        <v>217</v>
      </c>
      <c r="R22" s="173">
        <v>14</v>
      </c>
      <c r="S22" s="119" t="s">
        <v>206</v>
      </c>
      <c r="T22" s="173">
        <v>11</v>
      </c>
      <c r="U22" s="119" t="s">
        <v>260</v>
      </c>
      <c r="V22" s="173">
        <v>16</v>
      </c>
      <c r="W22" s="119" t="s">
        <v>248</v>
      </c>
      <c r="X22" s="173">
        <v>2</v>
      </c>
      <c r="Y22" s="119" t="s">
        <v>275</v>
      </c>
      <c r="Z22" s="173">
        <v>7</v>
      </c>
      <c r="AA22" s="119" t="s">
        <v>216</v>
      </c>
      <c r="AB22" s="173">
        <v>6</v>
      </c>
      <c r="AC22" s="119" t="s">
        <v>249</v>
      </c>
      <c r="AD22" s="173">
        <v>1</v>
      </c>
      <c r="AE22" s="119" t="s">
        <v>262</v>
      </c>
      <c r="AF22" s="173">
        <v>3</v>
      </c>
      <c r="AG22" s="119" t="s">
        <v>250</v>
      </c>
      <c r="AH22" s="173">
        <v>13</v>
      </c>
      <c r="AI22" s="6">
        <f t="shared" si="0"/>
        <v>136</v>
      </c>
      <c r="AJ22" s="6">
        <f t="shared" si="2"/>
        <v>89</v>
      </c>
    </row>
    <row r="23" spans="1:36" x14ac:dyDescent="0.3">
      <c r="A23">
        <f t="shared" si="1"/>
        <v>5</v>
      </c>
      <c r="B23" s="89" t="s">
        <v>347</v>
      </c>
      <c r="C23" s="124" t="s">
        <v>214</v>
      </c>
      <c r="D23" s="125">
        <v>3</v>
      </c>
      <c r="E23" s="124" t="s">
        <v>243</v>
      </c>
      <c r="F23" s="125">
        <v>9</v>
      </c>
      <c r="G23" s="124" t="s">
        <v>215</v>
      </c>
      <c r="H23" s="125">
        <v>4</v>
      </c>
      <c r="I23" s="124" t="s">
        <v>209</v>
      </c>
      <c r="J23" s="125">
        <v>10</v>
      </c>
      <c r="K23" s="124" t="s">
        <v>246</v>
      </c>
      <c r="L23" s="125">
        <v>2</v>
      </c>
      <c r="M23" s="124" t="s">
        <v>278</v>
      </c>
      <c r="N23" s="125">
        <v>16</v>
      </c>
      <c r="O23" s="124" t="s">
        <v>198</v>
      </c>
      <c r="P23" s="125">
        <v>13</v>
      </c>
      <c r="Q23" s="124" t="s">
        <v>217</v>
      </c>
      <c r="R23" s="125">
        <v>12</v>
      </c>
      <c r="S23" s="124" t="s">
        <v>206</v>
      </c>
      <c r="T23" s="125">
        <v>11</v>
      </c>
      <c r="U23" s="124" t="s">
        <v>260</v>
      </c>
      <c r="V23" s="125">
        <v>15</v>
      </c>
      <c r="W23" s="124" t="s">
        <v>248</v>
      </c>
      <c r="X23" s="125">
        <v>4</v>
      </c>
      <c r="Y23" s="124" t="s">
        <v>207</v>
      </c>
      <c r="Z23" s="125">
        <v>9</v>
      </c>
      <c r="AA23" s="124" t="s">
        <v>263</v>
      </c>
      <c r="AB23" s="125">
        <v>8</v>
      </c>
      <c r="AC23" s="124" t="s">
        <v>276</v>
      </c>
      <c r="AD23" s="125">
        <v>1</v>
      </c>
      <c r="AE23" s="124" t="s">
        <v>262</v>
      </c>
      <c r="AF23" s="125">
        <v>5</v>
      </c>
      <c r="AG23" s="124" t="s">
        <v>250</v>
      </c>
      <c r="AH23" s="125">
        <v>14</v>
      </c>
      <c r="AI23" s="9">
        <f t="shared" si="0"/>
        <v>136</v>
      </c>
      <c r="AJ23" s="9">
        <f t="shared" si="2"/>
        <v>108</v>
      </c>
    </row>
    <row r="24" spans="1:36" x14ac:dyDescent="0.3">
      <c r="A24">
        <f t="shared" si="1"/>
        <v>4</v>
      </c>
      <c r="B24" s="104" t="s">
        <v>345</v>
      </c>
      <c r="C24" s="119" t="s">
        <v>218</v>
      </c>
      <c r="D24" s="173">
        <v>9</v>
      </c>
      <c r="E24" s="119" t="s">
        <v>243</v>
      </c>
      <c r="F24" s="173">
        <v>5</v>
      </c>
      <c r="G24" s="119" t="s">
        <v>208</v>
      </c>
      <c r="H24" s="173">
        <v>6</v>
      </c>
      <c r="I24" s="119" t="s">
        <v>209</v>
      </c>
      <c r="J24" s="173">
        <v>10</v>
      </c>
      <c r="K24" s="119" t="s">
        <v>246</v>
      </c>
      <c r="L24" s="173">
        <v>2</v>
      </c>
      <c r="M24" s="119" t="s">
        <v>278</v>
      </c>
      <c r="N24" s="173">
        <v>15</v>
      </c>
      <c r="O24" s="119" t="s">
        <v>198</v>
      </c>
      <c r="P24" s="173">
        <v>14</v>
      </c>
      <c r="Q24" s="119" t="s">
        <v>217</v>
      </c>
      <c r="R24" s="173">
        <v>11</v>
      </c>
      <c r="S24" s="119" t="s">
        <v>206</v>
      </c>
      <c r="T24" s="173">
        <v>12</v>
      </c>
      <c r="U24" s="119" t="s">
        <v>260</v>
      </c>
      <c r="V24" s="173">
        <v>16</v>
      </c>
      <c r="W24" s="119" t="s">
        <v>277</v>
      </c>
      <c r="X24" s="173">
        <v>8</v>
      </c>
      <c r="Y24" s="119" t="s">
        <v>207</v>
      </c>
      <c r="Z24" s="173">
        <v>3</v>
      </c>
      <c r="AA24" s="119" t="s">
        <v>263</v>
      </c>
      <c r="AB24" s="173">
        <v>7</v>
      </c>
      <c r="AC24" s="119" t="s">
        <v>276</v>
      </c>
      <c r="AD24" s="173">
        <v>4</v>
      </c>
      <c r="AE24" s="119" t="s">
        <v>262</v>
      </c>
      <c r="AF24" s="173">
        <v>1</v>
      </c>
      <c r="AG24" s="119" t="s">
        <v>250</v>
      </c>
      <c r="AH24" s="173">
        <v>13</v>
      </c>
      <c r="AI24" s="6">
        <f t="shared" si="0"/>
        <v>136</v>
      </c>
      <c r="AJ24" s="6">
        <f t="shared" si="2"/>
        <v>110</v>
      </c>
    </row>
    <row r="25" spans="1:36" ht="14.95" thickBot="1" x14ac:dyDescent="0.35">
      <c r="A25">
        <f t="shared" si="1"/>
        <v>18</v>
      </c>
      <c r="B25" s="118" t="s">
        <v>346</v>
      </c>
      <c r="C25" s="124" t="s">
        <v>218</v>
      </c>
      <c r="D25" s="125">
        <v>9</v>
      </c>
      <c r="E25" s="124" t="s">
        <v>205</v>
      </c>
      <c r="F25" s="125">
        <v>6</v>
      </c>
      <c r="G25" s="124" t="s">
        <v>208</v>
      </c>
      <c r="H25" s="125">
        <v>4</v>
      </c>
      <c r="I25" s="124" t="s">
        <v>209</v>
      </c>
      <c r="J25" s="125">
        <v>7</v>
      </c>
      <c r="K25" s="124" t="s">
        <v>210</v>
      </c>
      <c r="L25" s="125">
        <v>2</v>
      </c>
      <c r="M25" s="124" t="s">
        <v>278</v>
      </c>
      <c r="N25" s="125">
        <v>14</v>
      </c>
      <c r="O25" s="124" t="s">
        <v>198</v>
      </c>
      <c r="P25" s="125">
        <v>16</v>
      </c>
      <c r="Q25" s="124" t="s">
        <v>217</v>
      </c>
      <c r="R25" s="125">
        <v>13</v>
      </c>
      <c r="S25" s="124" t="s">
        <v>206</v>
      </c>
      <c r="T25" s="125">
        <v>10</v>
      </c>
      <c r="U25" s="124" t="s">
        <v>260</v>
      </c>
      <c r="V25" s="125">
        <v>15</v>
      </c>
      <c r="W25" s="124" t="s">
        <v>248</v>
      </c>
      <c r="X25" s="125">
        <v>1</v>
      </c>
      <c r="Y25" s="124" t="s">
        <v>207</v>
      </c>
      <c r="Z25" s="125">
        <v>3</v>
      </c>
      <c r="AA25" s="124" t="s">
        <v>263</v>
      </c>
      <c r="AB25" s="125">
        <v>8</v>
      </c>
      <c r="AC25" s="124" t="s">
        <v>249</v>
      </c>
      <c r="AD25" s="125">
        <v>12</v>
      </c>
      <c r="AE25" s="124" t="s">
        <v>245</v>
      </c>
      <c r="AF25" s="125">
        <v>5</v>
      </c>
      <c r="AG25" s="124" t="s">
        <v>250</v>
      </c>
      <c r="AH25" s="125">
        <v>11</v>
      </c>
      <c r="AI25" s="59">
        <f t="shared" si="0"/>
        <v>136</v>
      </c>
      <c r="AJ25" s="60">
        <f t="shared" si="2"/>
        <v>92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DAL@CHI</v>
      </c>
      <c r="D32" s="193"/>
      <c r="E32" s="193" t="str">
        <f t="shared" ref="E32" si="3">E3</f>
        <v>CAR@ATL</v>
      </c>
      <c r="F32" s="193"/>
      <c r="G32" s="193" t="str">
        <f t="shared" ref="G32" si="4">G3</f>
        <v>IND@TB</v>
      </c>
      <c r="H32" s="193"/>
      <c r="I32" s="193" t="str">
        <f t="shared" ref="I32" si="5">I3</f>
        <v>MIA@NYJ</v>
      </c>
      <c r="J32" s="193"/>
      <c r="K32" s="193" t="str">
        <f t="shared" ref="K32" si="6">K3</f>
        <v>SF@NO</v>
      </c>
      <c r="L32" s="193"/>
      <c r="M32" s="193" t="str">
        <f t="shared" ref="M32" si="7">M3</f>
        <v>DET@MIN</v>
      </c>
      <c r="N32" s="193"/>
      <c r="O32" s="193" t="str">
        <f t="shared" ref="O32" si="8">O3</f>
        <v>DEN@HOU</v>
      </c>
      <c r="P32" s="193"/>
      <c r="Q32" s="193" t="str">
        <f t="shared" ref="Q32" si="9">Q3</f>
        <v>BAL@BUF</v>
      </c>
      <c r="R32" s="193"/>
      <c r="S32" s="193" t="str">
        <f t="shared" ref="S32" si="10">S3</f>
        <v>CIN@CLE</v>
      </c>
      <c r="T32" s="193"/>
      <c r="U32" s="193" t="str">
        <f t="shared" ref="U32" si="11">U3</f>
        <v>WAS@GB</v>
      </c>
      <c r="V32" s="193"/>
      <c r="W32" s="193" t="str">
        <f t="shared" ref="W32" si="12">W3</f>
        <v>LAC@JAX</v>
      </c>
      <c r="X32" s="193"/>
      <c r="Y32" s="193" t="str">
        <f t="shared" ref="Y32" si="13">Y3</f>
        <v>PIT@ARI</v>
      </c>
      <c r="Z32" s="193"/>
      <c r="AA32" s="193" t="str">
        <f t="shared" ref="AA32" si="14">AA3</f>
        <v>TEN@OAK</v>
      </c>
      <c r="AB32" s="193"/>
      <c r="AC32" s="193" t="str">
        <f t="shared" ref="AC32" si="15">AC3</f>
        <v>KC@NE</v>
      </c>
      <c r="AD32" s="193"/>
      <c r="AE32" s="193" t="str">
        <f t="shared" ref="AE32" si="16">AE3</f>
        <v>SEA@LAR</v>
      </c>
      <c r="AF32" s="193"/>
      <c r="AG32" s="193" t="str">
        <f t="shared" ref="AG32" si="17">AG3</f>
        <v>NYG@PHI</v>
      </c>
      <c r="AH32" s="193"/>
      <c r="AI32" s="20"/>
    </row>
    <row r="33" spans="2:36" x14ac:dyDescent="0.3">
      <c r="B33" s="135" t="str">
        <f>B4</f>
        <v>Tyson</v>
      </c>
      <c r="C33" s="195">
        <f>IF(C4="chi",D4,"-")</f>
        <v>1</v>
      </c>
      <c r="D33" s="195"/>
      <c r="E33" s="190" t="str">
        <f>IF(E4="atl",F4,"-")</f>
        <v>-</v>
      </c>
      <c r="F33" s="192"/>
      <c r="G33" s="190">
        <f>IF(G4="tb",H4,"-")</f>
        <v>5</v>
      </c>
      <c r="H33" s="192"/>
      <c r="I33" s="190">
        <f>IF(I4="nyj",J4,"-")</f>
        <v>10</v>
      </c>
      <c r="J33" s="192"/>
      <c r="K33" s="190">
        <f>IF(K4="sf",L4,"-")</f>
        <v>9</v>
      </c>
      <c r="L33" s="192"/>
      <c r="M33" s="190">
        <f>IF(M4="min",N4,"-")</f>
        <v>13</v>
      </c>
      <c r="N33" s="192"/>
      <c r="O33" s="190" t="str">
        <f>IF(O4="den",P4,"-")</f>
        <v>-</v>
      </c>
      <c r="P33" s="192"/>
      <c r="Q33" s="190">
        <f>IF(Q4="bal",R4,"-")</f>
        <v>11</v>
      </c>
      <c r="R33" s="192"/>
      <c r="S33" s="190">
        <f>IF(S4="cle",T4,"-")</f>
        <v>6</v>
      </c>
      <c r="T33" s="192"/>
      <c r="U33" s="190">
        <f>IF(U4="gb",V4,"-")</f>
        <v>16</v>
      </c>
      <c r="V33" s="192"/>
      <c r="W33" s="190">
        <f>IF(W4="lac",X4,"-")</f>
        <v>8</v>
      </c>
      <c r="X33" s="192"/>
      <c r="Y33" s="190">
        <f>IF(Y4="pit",Z4,"-")</f>
        <v>4</v>
      </c>
      <c r="Z33" s="192"/>
      <c r="AA33" s="190">
        <f>IF(AA4="ten",AB4,"-")</f>
        <v>3</v>
      </c>
      <c r="AB33" s="192"/>
      <c r="AC33" s="190">
        <f>IF(AC4="kc",AD4,"-")</f>
        <v>7</v>
      </c>
      <c r="AD33" s="192"/>
      <c r="AE33" s="190" t="str">
        <f>IF(AE4="lar",AF4,"-")</f>
        <v>-</v>
      </c>
      <c r="AF33" s="192"/>
      <c r="AG33" s="190">
        <f>IF(AG4="phi",AH4,"-")</f>
        <v>15</v>
      </c>
      <c r="AH33" s="191"/>
      <c r="AJ33" s="21">
        <f t="shared" ref="AJ33:AJ54" si="18">COUNTIF(C33:AH33,"&gt;=1")</f>
        <v>13</v>
      </c>
    </row>
    <row r="34" spans="2:36" x14ac:dyDescent="0.3">
      <c r="B34" s="12" t="str">
        <f t="shared" ref="B34:B54" si="19">B5</f>
        <v>Ben</v>
      </c>
      <c r="C34" s="186">
        <f t="shared" ref="C34:C54" si="20">IF(C5="chi",D5,"-")</f>
        <v>1</v>
      </c>
      <c r="D34" s="187"/>
      <c r="E34" s="186">
        <f t="shared" ref="E34:E54" si="21">IF(E5="atl",F5,"-")</f>
        <v>8</v>
      </c>
      <c r="F34" s="187"/>
      <c r="G34" s="186">
        <f t="shared" ref="G34:G54" si="22">IF(G5="tb",H5,"-")</f>
        <v>11</v>
      </c>
      <c r="H34" s="187"/>
      <c r="I34" s="186" t="str">
        <f t="shared" ref="I34:I54" si="23">IF(I5="nyj",J5,"-")</f>
        <v>-</v>
      </c>
      <c r="J34" s="187"/>
      <c r="K34" s="186">
        <f t="shared" ref="K34:K54" si="24">IF(K5="sf",L5,"-")</f>
        <v>3</v>
      </c>
      <c r="L34" s="187"/>
      <c r="M34" s="186">
        <f t="shared" ref="M34:M54" si="25">IF(M5="min",N5,"-")</f>
        <v>14</v>
      </c>
      <c r="N34" s="187"/>
      <c r="O34" s="186" t="str">
        <f t="shared" ref="O34:O54" si="26">IF(O5="den",P5,"-")</f>
        <v>-</v>
      </c>
      <c r="P34" s="187"/>
      <c r="Q34" s="186">
        <f t="shared" ref="Q34:Q54" si="27">IF(Q5="bal",R5,"-")</f>
        <v>10</v>
      </c>
      <c r="R34" s="187"/>
      <c r="S34" s="186">
        <f t="shared" ref="S34:S54" si="28">IF(S5="cle",T5,"-")</f>
        <v>7</v>
      </c>
      <c r="T34" s="187"/>
      <c r="U34" s="186">
        <f t="shared" ref="U34:U54" si="29">IF(U5="gb",V5,"-")</f>
        <v>16</v>
      </c>
      <c r="V34" s="187"/>
      <c r="W34" s="186">
        <f t="shared" ref="W34:W54" si="30">IF(W5="lac",X5,"-")</f>
        <v>5</v>
      </c>
      <c r="X34" s="187"/>
      <c r="Y34" s="186" t="str">
        <f t="shared" ref="Y34:Y54" si="31">IF(Y5="pit",Z5,"-")</f>
        <v>-</v>
      </c>
      <c r="Z34" s="187"/>
      <c r="AA34" s="186">
        <f t="shared" ref="AA34:AA54" si="32">IF(AA5="ten",AB5,"-")</f>
        <v>9</v>
      </c>
      <c r="AB34" s="187"/>
      <c r="AC34" s="186">
        <f t="shared" ref="AC34:AC54" si="33">IF(AC5="kc",AD5,"-")</f>
        <v>4</v>
      </c>
      <c r="AD34" s="187"/>
      <c r="AE34" s="186" t="str">
        <f t="shared" ref="AE34:AE54" si="34">IF(AE5="lar",AF5,"-")</f>
        <v>-</v>
      </c>
      <c r="AF34" s="187"/>
      <c r="AG34" s="186">
        <f t="shared" ref="AG34:AG54" si="35">IF(AG5="phi",AH5,"-")</f>
        <v>13</v>
      </c>
      <c r="AH34" s="188"/>
      <c r="AJ34" s="21">
        <f t="shared" si="18"/>
        <v>12</v>
      </c>
    </row>
    <row r="35" spans="2:36" x14ac:dyDescent="0.3">
      <c r="B35" s="11" t="str">
        <f t="shared" si="19"/>
        <v>Trevor</v>
      </c>
      <c r="C35" s="183">
        <f t="shared" si="20"/>
        <v>1</v>
      </c>
      <c r="D35" s="184"/>
      <c r="E35" s="183">
        <f t="shared" si="21"/>
        <v>6</v>
      </c>
      <c r="F35" s="184"/>
      <c r="G35" s="183">
        <f t="shared" si="22"/>
        <v>3</v>
      </c>
      <c r="H35" s="184"/>
      <c r="I35" s="183">
        <f t="shared" si="23"/>
        <v>2</v>
      </c>
      <c r="J35" s="184"/>
      <c r="K35" s="183">
        <f t="shared" si="24"/>
        <v>5</v>
      </c>
      <c r="L35" s="184"/>
      <c r="M35" s="183">
        <f t="shared" si="25"/>
        <v>13</v>
      </c>
      <c r="N35" s="184"/>
      <c r="O35" s="183" t="str">
        <f t="shared" si="26"/>
        <v>-</v>
      </c>
      <c r="P35" s="184"/>
      <c r="Q35" s="183">
        <f t="shared" si="27"/>
        <v>11</v>
      </c>
      <c r="R35" s="184"/>
      <c r="S35" s="183">
        <f t="shared" si="28"/>
        <v>14</v>
      </c>
      <c r="T35" s="184"/>
      <c r="U35" s="183">
        <f t="shared" si="29"/>
        <v>16</v>
      </c>
      <c r="V35" s="184"/>
      <c r="W35" s="183" t="str">
        <f t="shared" si="30"/>
        <v>-</v>
      </c>
      <c r="X35" s="184"/>
      <c r="Y35" s="183">
        <f t="shared" si="31"/>
        <v>4</v>
      </c>
      <c r="Z35" s="184"/>
      <c r="AA35" s="183">
        <f t="shared" si="32"/>
        <v>15</v>
      </c>
      <c r="AB35" s="184"/>
      <c r="AC35" s="183">
        <f t="shared" si="33"/>
        <v>9</v>
      </c>
      <c r="AD35" s="184"/>
      <c r="AE35" s="183" t="str">
        <f t="shared" si="34"/>
        <v>-</v>
      </c>
      <c r="AF35" s="184"/>
      <c r="AG35" s="183">
        <f t="shared" si="35"/>
        <v>8</v>
      </c>
      <c r="AH35" s="185"/>
      <c r="AJ35" s="21">
        <f t="shared" si="18"/>
        <v>13</v>
      </c>
    </row>
    <row r="36" spans="2:36" x14ac:dyDescent="0.3">
      <c r="B36" s="12" t="str">
        <f t="shared" si="19"/>
        <v>Alex</v>
      </c>
      <c r="C36" s="186" t="str">
        <f t="shared" si="20"/>
        <v>-</v>
      </c>
      <c r="D36" s="187"/>
      <c r="E36" s="186">
        <f t="shared" si="21"/>
        <v>6</v>
      </c>
      <c r="F36" s="187"/>
      <c r="G36" s="186">
        <f t="shared" si="22"/>
        <v>3</v>
      </c>
      <c r="H36" s="187"/>
      <c r="I36" s="186">
        <f t="shared" si="23"/>
        <v>10</v>
      </c>
      <c r="J36" s="187"/>
      <c r="K36" s="186">
        <f t="shared" si="24"/>
        <v>4</v>
      </c>
      <c r="L36" s="187"/>
      <c r="M36" s="186">
        <f t="shared" si="25"/>
        <v>15</v>
      </c>
      <c r="N36" s="187"/>
      <c r="O36" s="186" t="str">
        <f t="shared" si="26"/>
        <v>-</v>
      </c>
      <c r="P36" s="187"/>
      <c r="Q36" s="186">
        <f t="shared" si="27"/>
        <v>8</v>
      </c>
      <c r="R36" s="187"/>
      <c r="S36" s="186">
        <f t="shared" si="28"/>
        <v>12</v>
      </c>
      <c r="T36" s="187"/>
      <c r="U36" s="186">
        <f t="shared" si="29"/>
        <v>16</v>
      </c>
      <c r="V36" s="187"/>
      <c r="W36" s="186">
        <f t="shared" si="30"/>
        <v>11</v>
      </c>
      <c r="X36" s="187"/>
      <c r="Y36" s="186">
        <f t="shared" si="31"/>
        <v>2</v>
      </c>
      <c r="Z36" s="187"/>
      <c r="AA36" s="186">
        <f t="shared" si="32"/>
        <v>5</v>
      </c>
      <c r="AB36" s="187"/>
      <c r="AC36" s="186" t="str">
        <f t="shared" si="33"/>
        <v>-</v>
      </c>
      <c r="AD36" s="187"/>
      <c r="AE36" s="186" t="str">
        <f t="shared" si="34"/>
        <v>-</v>
      </c>
      <c r="AF36" s="187"/>
      <c r="AG36" s="186">
        <f t="shared" si="35"/>
        <v>14</v>
      </c>
      <c r="AH36" s="188"/>
      <c r="AJ36" s="21">
        <f t="shared" si="18"/>
        <v>12</v>
      </c>
    </row>
    <row r="37" spans="2:36" x14ac:dyDescent="0.3">
      <c r="B37" s="11" t="str">
        <f t="shared" si="19"/>
        <v>Katelyn</v>
      </c>
      <c r="C37" s="183" t="str">
        <f t="shared" si="20"/>
        <v>-</v>
      </c>
      <c r="D37" s="184"/>
      <c r="E37" s="183">
        <f t="shared" si="21"/>
        <v>10</v>
      </c>
      <c r="F37" s="184"/>
      <c r="G37" s="183">
        <f t="shared" si="22"/>
        <v>7</v>
      </c>
      <c r="H37" s="184"/>
      <c r="I37" s="183">
        <f t="shared" si="23"/>
        <v>9</v>
      </c>
      <c r="J37" s="184"/>
      <c r="K37" s="183">
        <f t="shared" si="24"/>
        <v>1</v>
      </c>
      <c r="L37" s="184"/>
      <c r="M37" s="183">
        <f t="shared" si="25"/>
        <v>15</v>
      </c>
      <c r="N37" s="184"/>
      <c r="O37" s="183" t="str">
        <f t="shared" si="26"/>
        <v>-</v>
      </c>
      <c r="P37" s="184"/>
      <c r="Q37" s="183">
        <f t="shared" si="27"/>
        <v>11</v>
      </c>
      <c r="R37" s="184"/>
      <c r="S37" s="183">
        <f t="shared" si="28"/>
        <v>12</v>
      </c>
      <c r="T37" s="184"/>
      <c r="U37" s="183">
        <f t="shared" si="29"/>
        <v>16</v>
      </c>
      <c r="V37" s="184"/>
      <c r="W37" s="183">
        <f t="shared" si="30"/>
        <v>6</v>
      </c>
      <c r="X37" s="184"/>
      <c r="Y37" s="183">
        <f t="shared" si="31"/>
        <v>8</v>
      </c>
      <c r="Z37" s="184"/>
      <c r="AA37" s="183">
        <f t="shared" si="32"/>
        <v>3</v>
      </c>
      <c r="AB37" s="184"/>
      <c r="AC37" s="183" t="str">
        <f t="shared" si="33"/>
        <v>-</v>
      </c>
      <c r="AD37" s="184"/>
      <c r="AE37" s="183" t="str">
        <f t="shared" si="34"/>
        <v>-</v>
      </c>
      <c r="AF37" s="184"/>
      <c r="AG37" s="183">
        <f t="shared" si="35"/>
        <v>13</v>
      </c>
      <c r="AH37" s="185"/>
      <c r="AJ37" s="21">
        <f t="shared" si="18"/>
        <v>12</v>
      </c>
    </row>
    <row r="38" spans="2:36" x14ac:dyDescent="0.3">
      <c r="B38" s="12" t="str">
        <f t="shared" si="19"/>
        <v>Shelby</v>
      </c>
      <c r="C38" s="186" t="str">
        <f t="shared" si="20"/>
        <v>-</v>
      </c>
      <c r="D38" s="187"/>
      <c r="E38" s="186">
        <f t="shared" si="21"/>
        <v>4</v>
      </c>
      <c r="F38" s="187"/>
      <c r="G38" s="186">
        <f t="shared" si="22"/>
        <v>8</v>
      </c>
      <c r="H38" s="187"/>
      <c r="I38" s="186" t="str">
        <f t="shared" si="23"/>
        <v>-</v>
      </c>
      <c r="J38" s="187"/>
      <c r="K38" s="186" t="str">
        <f t="shared" si="24"/>
        <v>-</v>
      </c>
      <c r="L38" s="187"/>
      <c r="M38" s="186">
        <f t="shared" si="25"/>
        <v>14</v>
      </c>
      <c r="N38" s="187"/>
      <c r="O38" s="186" t="str">
        <f t="shared" si="26"/>
        <v>-</v>
      </c>
      <c r="P38" s="187"/>
      <c r="Q38" s="186">
        <f t="shared" si="27"/>
        <v>13</v>
      </c>
      <c r="R38" s="187"/>
      <c r="S38" s="186">
        <f t="shared" si="28"/>
        <v>5</v>
      </c>
      <c r="T38" s="187"/>
      <c r="U38" s="186">
        <f t="shared" si="29"/>
        <v>16</v>
      </c>
      <c r="V38" s="187"/>
      <c r="W38" s="186">
        <f t="shared" si="30"/>
        <v>6</v>
      </c>
      <c r="X38" s="187"/>
      <c r="Y38" s="186">
        <f t="shared" si="31"/>
        <v>2</v>
      </c>
      <c r="Z38" s="187"/>
      <c r="AA38" s="186">
        <f t="shared" si="32"/>
        <v>7</v>
      </c>
      <c r="AB38" s="187"/>
      <c r="AC38" s="186" t="str">
        <f t="shared" si="33"/>
        <v>-</v>
      </c>
      <c r="AD38" s="187"/>
      <c r="AE38" s="186">
        <f t="shared" si="34"/>
        <v>9</v>
      </c>
      <c r="AF38" s="187"/>
      <c r="AG38" s="186">
        <f t="shared" si="35"/>
        <v>15</v>
      </c>
      <c r="AH38" s="188"/>
      <c r="AJ38" s="21">
        <f t="shared" si="18"/>
        <v>11</v>
      </c>
    </row>
    <row r="39" spans="2:36" x14ac:dyDescent="0.3">
      <c r="B39" s="11" t="str">
        <f t="shared" si="19"/>
        <v>Chris</v>
      </c>
      <c r="C39" s="183" t="str">
        <f t="shared" si="20"/>
        <v>-</v>
      </c>
      <c r="D39" s="184"/>
      <c r="E39" s="183">
        <f t="shared" si="21"/>
        <v>1</v>
      </c>
      <c r="F39" s="184"/>
      <c r="G39" s="183" t="str">
        <f t="shared" si="22"/>
        <v>-</v>
      </c>
      <c r="H39" s="184"/>
      <c r="I39" s="183">
        <f t="shared" si="23"/>
        <v>6</v>
      </c>
      <c r="J39" s="184"/>
      <c r="K39" s="183" t="str">
        <f t="shared" si="24"/>
        <v>-</v>
      </c>
      <c r="L39" s="184"/>
      <c r="M39" s="183">
        <f t="shared" si="25"/>
        <v>16</v>
      </c>
      <c r="N39" s="184"/>
      <c r="O39" s="183" t="str">
        <f t="shared" si="26"/>
        <v>-</v>
      </c>
      <c r="P39" s="184"/>
      <c r="Q39" s="183">
        <f t="shared" si="27"/>
        <v>10</v>
      </c>
      <c r="R39" s="184"/>
      <c r="S39" s="183">
        <f t="shared" si="28"/>
        <v>13</v>
      </c>
      <c r="T39" s="184"/>
      <c r="U39" s="183">
        <f t="shared" si="29"/>
        <v>14</v>
      </c>
      <c r="V39" s="184"/>
      <c r="W39" s="183">
        <f t="shared" si="30"/>
        <v>2</v>
      </c>
      <c r="X39" s="184"/>
      <c r="Y39" s="183">
        <f t="shared" si="31"/>
        <v>4</v>
      </c>
      <c r="Z39" s="184"/>
      <c r="AA39" s="183">
        <f t="shared" si="32"/>
        <v>7</v>
      </c>
      <c r="AB39" s="184"/>
      <c r="AC39" s="183">
        <f t="shared" si="33"/>
        <v>8</v>
      </c>
      <c r="AD39" s="184"/>
      <c r="AE39" s="183" t="str">
        <f t="shared" si="34"/>
        <v>-</v>
      </c>
      <c r="AF39" s="184"/>
      <c r="AG39" s="183">
        <f t="shared" si="35"/>
        <v>12</v>
      </c>
      <c r="AH39" s="185"/>
      <c r="AJ39" s="21">
        <f t="shared" si="18"/>
        <v>11</v>
      </c>
    </row>
    <row r="40" spans="2:36" x14ac:dyDescent="0.3">
      <c r="B40" s="12" t="str">
        <f t="shared" si="19"/>
        <v>Jeremy</v>
      </c>
      <c r="C40" s="186" t="str">
        <f t="shared" si="20"/>
        <v>-</v>
      </c>
      <c r="D40" s="187"/>
      <c r="E40" s="186">
        <f t="shared" si="21"/>
        <v>2</v>
      </c>
      <c r="F40" s="187"/>
      <c r="G40" s="186" t="str">
        <f t="shared" si="22"/>
        <v>-</v>
      </c>
      <c r="H40" s="187"/>
      <c r="I40" s="186">
        <f t="shared" si="23"/>
        <v>5</v>
      </c>
      <c r="J40" s="187"/>
      <c r="K40" s="186" t="str">
        <f t="shared" si="24"/>
        <v>-</v>
      </c>
      <c r="L40" s="187"/>
      <c r="M40" s="186">
        <f t="shared" si="25"/>
        <v>15</v>
      </c>
      <c r="N40" s="187"/>
      <c r="O40" s="186" t="str">
        <f t="shared" si="26"/>
        <v>-</v>
      </c>
      <c r="P40" s="187"/>
      <c r="Q40" s="186">
        <f t="shared" si="27"/>
        <v>10</v>
      </c>
      <c r="R40" s="187"/>
      <c r="S40" s="186">
        <f t="shared" si="28"/>
        <v>11</v>
      </c>
      <c r="T40" s="187"/>
      <c r="U40" s="186">
        <f t="shared" si="29"/>
        <v>16</v>
      </c>
      <c r="V40" s="187"/>
      <c r="W40" s="186">
        <f t="shared" si="30"/>
        <v>12</v>
      </c>
      <c r="X40" s="187"/>
      <c r="Y40" s="186">
        <f t="shared" si="31"/>
        <v>6</v>
      </c>
      <c r="Z40" s="187"/>
      <c r="AA40" s="186">
        <f t="shared" si="32"/>
        <v>13</v>
      </c>
      <c r="AB40" s="187"/>
      <c r="AC40" s="186" t="str">
        <f t="shared" si="33"/>
        <v>-</v>
      </c>
      <c r="AD40" s="187"/>
      <c r="AE40" s="186" t="str">
        <f t="shared" si="34"/>
        <v>-</v>
      </c>
      <c r="AF40" s="187"/>
      <c r="AG40" s="186">
        <f t="shared" si="35"/>
        <v>14</v>
      </c>
      <c r="AH40" s="188"/>
      <c r="AJ40" s="21">
        <f t="shared" si="18"/>
        <v>10</v>
      </c>
    </row>
    <row r="41" spans="2:36" x14ac:dyDescent="0.3">
      <c r="B41" s="11" t="str">
        <f t="shared" si="19"/>
        <v>Sam</v>
      </c>
      <c r="C41" s="183" t="str">
        <f t="shared" si="20"/>
        <v>-</v>
      </c>
      <c r="D41" s="184"/>
      <c r="E41" s="183">
        <f t="shared" si="21"/>
        <v>15</v>
      </c>
      <c r="F41" s="184"/>
      <c r="G41" s="183">
        <f t="shared" si="22"/>
        <v>14</v>
      </c>
      <c r="H41" s="184"/>
      <c r="I41" s="183">
        <f t="shared" si="23"/>
        <v>13</v>
      </c>
      <c r="J41" s="184"/>
      <c r="K41" s="183" t="str">
        <f t="shared" si="24"/>
        <v>-</v>
      </c>
      <c r="L41" s="184"/>
      <c r="M41" s="183" t="str">
        <f t="shared" si="25"/>
        <v>-</v>
      </c>
      <c r="N41" s="184"/>
      <c r="O41" s="183" t="str">
        <f t="shared" si="26"/>
        <v>-</v>
      </c>
      <c r="P41" s="184"/>
      <c r="Q41" s="183">
        <f t="shared" si="27"/>
        <v>9</v>
      </c>
      <c r="R41" s="184"/>
      <c r="S41" s="183">
        <f t="shared" si="28"/>
        <v>8</v>
      </c>
      <c r="T41" s="184"/>
      <c r="U41" s="183">
        <f t="shared" si="29"/>
        <v>7</v>
      </c>
      <c r="V41" s="184"/>
      <c r="W41" s="183">
        <f t="shared" si="30"/>
        <v>6</v>
      </c>
      <c r="X41" s="184"/>
      <c r="Y41" s="183">
        <f t="shared" si="31"/>
        <v>5</v>
      </c>
      <c r="Z41" s="184"/>
      <c r="AA41" s="183">
        <f t="shared" si="32"/>
        <v>4</v>
      </c>
      <c r="AB41" s="184"/>
      <c r="AC41" s="183">
        <f t="shared" si="33"/>
        <v>3</v>
      </c>
      <c r="AD41" s="184"/>
      <c r="AE41" s="183" t="str">
        <f t="shared" si="34"/>
        <v>-</v>
      </c>
      <c r="AF41" s="184"/>
      <c r="AG41" s="183">
        <f t="shared" si="35"/>
        <v>1</v>
      </c>
      <c r="AH41" s="185"/>
      <c r="AJ41" s="21">
        <f t="shared" si="18"/>
        <v>11</v>
      </c>
    </row>
    <row r="42" spans="2:36" x14ac:dyDescent="0.3">
      <c r="B42" s="12" t="str">
        <f t="shared" si="19"/>
        <v>Cody</v>
      </c>
      <c r="C42" s="186" t="str">
        <f t="shared" si="20"/>
        <v>-</v>
      </c>
      <c r="D42" s="187"/>
      <c r="E42" s="186">
        <f t="shared" si="21"/>
        <v>2</v>
      </c>
      <c r="F42" s="187"/>
      <c r="G42" s="186">
        <f t="shared" si="22"/>
        <v>7</v>
      </c>
      <c r="H42" s="187"/>
      <c r="I42" s="186">
        <f t="shared" si="23"/>
        <v>8</v>
      </c>
      <c r="J42" s="187"/>
      <c r="K42" s="186" t="str">
        <f t="shared" si="24"/>
        <v>-</v>
      </c>
      <c r="L42" s="187"/>
      <c r="M42" s="186">
        <f t="shared" si="25"/>
        <v>13</v>
      </c>
      <c r="N42" s="187"/>
      <c r="O42" s="186" t="str">
        <f t="shared" si="26"/>
        <v>-</v>
      </c>
      <c r="P42" s="187"/>
      <c r="Q42" s="186">
        <f t="shared" si="27"/>
        <v>11</v>
      </c>
      <c r="R42" s="187"/>
      <c r="S42" s="186">
        <f t="shared" si="28"/>
        <v>10</v>
      </c>
      <c r="T42" s="187"/>
      <c r="U42" s="186">
        <f t="shared" si="29"/>
        <v>16</v>
      </c>
      <c r="V42" s="187"/>
      <c r="W42" s="186">
        <f t="shared" si="30"/>
        <v>4</v>
      </c>
      <c r="X42" s="187"/>
      <c r="Y42" s="186" t="str">
        <f t="shared" si="31"/>
        <v>-</v>
      </c>
      <c r="Z42" s="187"/>
      <c r="AA42" s="186">
        <f t="shared" si="32"/>
        <v>9</v>
      </c>
      <c r="AB42" s="187"/>
      <c r="AC42" s="186">
        <f t="shared" si="33"/>
        <v>1</v>
      </c>
      <c r="AD42" s="187"/>
      <c r="AE42" s="186" t="str">
        <f t="shared" si="34"/>
        <v>-</v>
      </c>
      <c r="AF42" s="187"/>
      <c r="AG42" s="186">
        <f t="shared" si="35"/>
        <v>15</v>
      </c>
      <c r="AH42" s="188"/>
      <c r="AJ42" s="21">
        <f t="shared" si="18"/>
        <v>11</v>
      </c>
    </row>
    <row r="43" spans="2:36" x14ac:dyDescent="0.3">
      <c r="B43" s="11" t="str">
        <f t="shared" si="19"/>
        <v>Tom</v>
      </c>
      <c r="C43" s="183">
        <f t="shared" si="20"/>
        <v>1</v>
      </c>
      <c r="D43" s="184"/>
      <c r="E43" s="183">
        <f t="shared" si="21"/>
        <v>10</v>
      </c>
      <c r="F43" s="184"/>
      <c r="G43" s="183">
        <f t="shared" si="22"/>
        <v>11</v>
      </c>
      <c r="H43" s="184"/>
      <c r="I43" s="183">
        <f t="shared" si="23"/>
        <v>2</v>
      </c>
      <c r="J43" s="184"/>
      <c r="K43" s="183" t="str">
        <f t="shared" si="24"/>
        <v>-</v>
      </c>
      <c r="L43" s="184"/>
      <c r="M43" s="183">
        <f t="shared" si="25"/>
        <v>14</v>
      </c>
      <c r="N43" s="184"/>
      <c r="O43" s="183" t="str">
        <f t="shared" si="26"/>
        <v>-</v>
      </c>
      <c r="P43" s="184"/>
      <c r="Q43" s="183">
        <f t="shared" si="27"/>
        <v>9</v>
      </c>
      <c r="R43" s="184"/>
      <c r="S43" s="183">
        <f t="shared" si="28"/>
        <v>12</v>
      </c>
      <c r="T43" s="184"/>
      <c r="U43" s="183">
        <f t="shared" si="29"/>
        <v>15</v>
      </c>
      <c r="V43" s="184"/>
      <c r="W43" s="183" t="str">
        <f t="shared" si="30"/>
        <v>-</v>
      </c>
      <c r="X43" s="184"/>
      <c r="Y43" s="183">
        <f t="shared" si="31"/>
        <v>7</v>
      </c>
      <c r="Z43" s="184"/>
      <c r="AA43" s="183">
        <f t="shared" si="32"/>
        <v>4</v>
      </c>
      <c r="AB43" s="184"/>
      <c r="AC43" s="183" t="str">
        <f t="shared" si="33"/>
        <v>-</v>
      </c>
      <c r="AD43" s="184"/>
      <c r="AE43" s="183" t="str">
        <f t="shared" si="34"/>
        <v>-</v>
      </c>
      <c r="AF43" s="184"/>
      <c r="AG43" s="183">
        <f t="shared" si="35"/>
        <v>16</v>
      </c>
      <c r="AH43" s="185"/>
      <c r="AJ43" s="21">
        <f t="shared" si="18"/>
        <v>11</v>
      </c>
    </row>
    <row r="44" spans="2:36" x14ac:dyDescent="0.3">
      <c r="B44" s="12" t="str">
        <f t="shared" si="19"/>
        <v>Austin</v>
      </c>
      <c r="C44" s="186">
        <f t="shared" si="20"/>
        <v>7</v>
      </c>
      <c r="D44" s="187"/>
      <c r="E44" s="186">
        <f t="shared" si="21"/>
        <v>11</v>
      </c>
      <c r="F44" s="187"/>
      <c r="G44" s="186">
        <f t="shared" si="22"/>
        <v>6</v>
      </c>
      <c r="H44" s="187"/>
      <c r="I44" s="186">
        <f t="shared" si="23"/>
        <v>10</v>
      </c>
      <c r="J44" s="187"/>
      <c r="K44" s="186" t="str">
        <f t="shared" si="24"/>
        <v>-</v>
      </c>
      <c r="L44" s="187"/>
      <c r="M44" s="186">
        <f t="shared" si="25"/>
        <v>15</v>
      </c>
      <c r="N44" s="187"/>
      <c r="O44" s="186" t="str">
        <f t="shared" si="26"/>
        <v>-</v>
      </c>
      <c r="P44" s="187"/>
      <c r="Q44" s="186" t="str">
        <f t="shared" si="27"/>
        <v>-</v>
      </c>
      <c r="R44" s="187"/>
      <c r="S44" s="186">
        <f t="shared" si="28"/>
        <v>12</v>
      </c>
      <c r="T44" s="187"/>
      <c r="U44" s="186">
        <f t="shared" si="29"/>
        <v>16</v>
      </c>
      <c r="V44" s="187"/>
      <c r="W44" s="186" t="str">
        <f t="shared" si="30"/>
        <v>-</v>
      </c>
      <c r="X44" s="187"/>
      <c r="Y44" s="186">
        <f t="shared" si="31"/>
        <v>9</v>
      </c>
      <c r="Z44" s="187"/>
      <c r="AA44" s="186">
        <f t="shared" si="32"/>
        <v>3</v>
      </c>
      <c r="AB44" s="187"/>
      <c r="AC44" s="186">
        <f t="shared" si="33"/>
        <v>5</v>
      </c>
      <c r="AD44" s="187"/>
      <c r="AE44" s="186">
        <f t="shared" si="34"/>
        <v>4</v>
      </c>
      <c r="AF44" s="187"/>
      <c r="AG44" s="186">
        <f t="shared" si="35"/>
        <v>13</v>
      </c>
      <c r="AH44" s="188"/>
      <c r="AJ44" s="21">
        <f t="shared" si="18"/>
        <v>12</v>
      </c>
    </row>
    <row r="45" spans="2:36" x14ac:dyDescent="0.3">
      <c r="B45" s="11" t="str">
        <f t="shared" si="19"/>
        <v>Cecil</v>
      </c>
      <c r="C45" s="183" t="str">
        <f t="shared" si="20"/>
        <v>-</v>
      </c>
      <c r="D45" s="184"/>
      <c r="E45" s="183" t="str">
        <f t="shared" si="21"/>
        <v>-</v>
      </c>
      <c r="F45" s="184"/>
      <c r="G45" s="183">
        <f t="shared" si="22"/>
        <v>4</v>
      </c>
      <c r="H45" s="184"/>
      <c r="I45" s="183">
        <f t="shared" si="23"/>
        <v>9</v>
      </c>
      <c r="J45" s="184"/>
      <c r="K45" s="183">
        <f t="shared" si="24"/>
        <v>6</v>
      </c>
      <c r="L45" s="184"/>
      <c r="M45" s="183">
        <f t="shared" si="25"/>
        <v>15</v>
      </c>
      <c r="N45" s="184"/>
      <c r="O45" s="183" t="str">
        <f t="shared" si="26"/>
        <v>-</v>
      </c>
      <c r="P45" s="184"/>
      <c r="Q45" s="183">
        <f t="shared" si="27"/>
        <v>11</v>
      </c>
      <c r="R45" s="184"/>
      <c r="S45" s="183">
        <f t="shared" si="28"/>
        <v>12</v>
      </c>
      <c r="T45" s="184"/>
      <c r="U45" s="183">
        <f t="shared" si="29"/>
        <v>16</v>
      </c>
      <c r="V45" s="184"/>
      <c r="W45" s="183" t="str">
        <f t="shared" si="30"/>
        <v>-</v>
      </c>
      <c r="X45" s="184"/>
      <c r="Y45" s="183">
        <f t="shared" si="31"/>
        <v>7</v>
      </c>
      <c r="Z45" s="184"/>
      <c r="AA45" s="183">
        <f t="shared" si="32"/>
        <v>8</v>
      </c>
      <c r="AB45" s="184"/>
      <c r="AC45" s="183">
        <f t="shared" si="33"/>
        <v>1</v>
      </c>
      <c r="AD45" s="184"/>
      <c r="AE45" s="183" t="str">
        <f t="shared" si="34"/>
        <v>-</v>
      </c>
      <c r="AF45" s="184"/>
      <c r="AG45" s="183">
        <f t="shared" si="35"/>
        <v>13</v>
      </c>
      <c r="AH45" s="185"/>
      <c r="AJ45" s="21">
        <f t="shared" si="18"/>
        <v>11</v>
      </c>
    </row>
    <row r="46" spans="2:36" x14ac:dyDescent="0.3">
      <c r="B46" s="12" t="str">
        <f t="shared" si="19"/>
        <v>Thadd</v>
      </c>
      <c r="C46" s="186" t="str">
        <f t="shared" si="20"/>
        <v>-</v>
      </c>
      <c r="D46" s="187"/>
      <c r="E46" s="186" t="str">
        <f t="shared" si="21"/>
        <v>-</v>
      </c>
      <c r="F46" s="187"/>
      <c r="G46" s="186" t="str">
        <f t="shared" si="22"/>
        <v>-</v>
      </c>
      <c r="H46" s="187"/>
      <c r="I46" s="186" t="str">
        <f t="shared" si="23"/>
        <v>-</v>
      </c>
      <c r="J46" s="187"/>
      <c r="K46" s="186" t="str">
        <f t="shared" si="24"/>
        <v>-</v>
      </c>
      <c r="L46" s="187"/>
      <c r="M46" s="186" t="str">
        <f t="shared" si="25"/>
        <v>-</v>
      </c>
      <c r="N46" s="187"/>
      <c r="O46" s="186" t="str">
        <f t="shared" si="26"/>
        <v>-</v>
      </c>
      <c r="P46" s="187"/>
      <c r="Q46" s="186" t="str">
        <f t="shared" si="27"/>
        <v>-</v>
      </c>
      <c r="R46" s="187"/>
      <c r="S46" s="186" t="str">
        <f t="shared" si="28"/>
        <v>-</v>
      </c>
      <c r="T46" s="187"/>
      <c r="U46" s="186" t="str">
        <f t="shared" si="29"/>
        <v>-</v>
      </c>
      <c r="V46" s="187"/>
      <c r="W46" s="186" t="str">
        <f t="shared" si="30"/>
        <v>-</v>
      </c>
      <c r="X46" s="187"/>
      <c r="Y46" s="186" t="str">
        <f t="shared" si="31"/>
        <v>-</v>
      </c>
      <c r="Z46" s="187"/>
      <c r="AA46" s="186" t="str">
        <f t="shared" si="32"/>
        <v>-</v>
      </c>
      <c r="AB46" s="187"/>
      <c r="AC46" s="186" t="str">
        <f t="shared" si="33"/>
        <v>-</v>
      </c>
      <c r="AD46" s="187"/>
      <c r="AE46" s="186" t="str">
        <f t="shared" si="34"/>
        <v>-</v>
      </c>
      <c r="AF46" s="187"/>
      <c r="AG46" s="186" t="str">
        <f t="shared" si="35"/>
        <v>-</v>
      </c>
      <c r="AH46" s="188"/>
      <c r="AJ46" s="21">
        <f t="shared" si="18"/>
        <v>0</v>
      </c>
    </row>
    <row r="47" spans="2:36" x14ac:dyDescent="0.3">
      <c r="B47" s="11" t="str">
        <f t="shared" si="19"/>
        <v>Walker</v>
      </c>
      <c r="C47" s="183" t="str">
        <f t="shared" si="20"/>
        <v>-</v>
      </c>
      <c r="D47" s="184"/>
      <c r="E47" s="183" t="str">
        <f t="shared" si="21"/>
        <v>-</v>
      </c>
      <c r="F47" s="184"/>
      <c r="G47" s="183" t="str">
        <f t="shared" si="22"/>
        <v>-</v>
      </c>
      <c r="H47" s="184"/>
      <c r="I47" s="183">
        <f t="shared" si="23"/>
        <v>1</v>
      </c>
      <c r="J47" s="184"/>
      <c r="K47" s="183" t="str">
        <f t="shared" si="24"/>
        <v>-</v>
      </c>
      <c r="L47" s="184"/>
      <c r="M47" s="183">
        <f t="shared" si="25"/>
        <v>14</v>
      </c>
      <c r="N47" s="184"/>
      <c r="O47" s="183" t="str">
        <f t="shared" si="26"/>
        <v>-</v>
      </c>
      <c r="P47" s="184"/>
      <c r="Q47" s="183">
        <f t="shared" si="27"/>
        <v>8</v>
      </c>
      <c r="R47" s="184"/>
      <c r="S47" s="183">
        <f t="shared" si="28"/>
        <v>12</v>
      </c>
      <c r="T47" s="184"/>
      <c r="U47" s="183">
        <f t="shared" si="29"/>
        <v>16</v>
      </c>
      <c r="V47" s="184"/>
      <c r="W47" s="183" t="str">
        <f t="shared" si="30"/>
        <v>-</v>
      </c>
      <c r="X47" s="184"/>
      <c r="Y47" s="183">
        <f t="shared" si="31"/>
        <v>3</v>
      </c>
      <c r="Z47" s="184"/>
      <c r="AA47" s="183">
        <f t="shared" si="32"/>
        <v>5</v>
      </c>
      <c r="AB47" s="184"/>
      <c r="AC47" s="183" t="str">
        <f t="shared" si="33"/>
        <v>-</v>
      </c>
      <c r="AD47" s="184"/>
      <c r="AE47" s="183" t="str">
        <f t="shared" si="34"/>
        <v>-</v>
      </c>
      <c r="AF47" s="184"/>
      <c r="AG47" s="183">
        <f t="shared" si="35"/>
        <v>15</v>
      </c>
      <c r="AH47" s="185"/>
      <c r="AJ47" s="21">
        <f t="shared" si="18"/>
        <v>8</v>
      </c>
    </row>
    <row r="48" spans="2:36" x14ac:dyDescent="0.3">
      <c r="B48" s="37" t="str">
        <f t="shared" si="19"/>
        <v>A. Little</v>
      </c>
      <c r="C48" s="186" t="str">
        <f t="shared" si="20"/>
        <v>-</v>
      </c>
      <c r="D48" s="187"/>
      <c r="E48" s="186" t="str">
        <f t="shared" si="21"/>
        <v>-</v>
      </c>
      <c r="F48" s="187"/>
      <c r="G48" s="186" t="str">
        <f t="shared" si="22"/>
        <v>-</v>
      </c>
      <c r="H48" s="187"/>
      <c r="I48" s="186">
        <f t="shared" si="23"/>
        <v>9</v>
      </c>
      <c r="J48" s="187"/>
      <c r="K48" s="186">
        <f t="shared" si="24"/>
        <v>2</v>
      </c>
      <c r="L48" s="187"/>
      <c r="M48" s="186">
        <f t="shared" si="25"/>
        <v>14</v>
      </c>
      <c r="N48" s="187"/>
      <c r="O48" s="186" t="str">
        <f t="shared" si="26"/>
        <v>-</v>
      </c>
      <c r="P48" s="187"/>
      <c r="Q48" s="186">
        <f t="shared" si="27"/>
        <v>11</v>
      </c>
      <c r="R48" s="187"/>
      <c r="S48" s="186">
        <f t="shared" si="28"/>
        <v>12</v>
      </c>
      <c r="T48" s="187"/>
      <c r="U48" s="186">
        <f t="shared" si="29"/>
        <v>16</v>
      </c>
      <c r="V48" s="187"/>
      <c r="W48" s="186">
        <f t="shared" si="30"/>
        <v>7</v>
      </c>
      <c r="X48" s="187"/>
      <c r="Y48" s="186">
        <f t="shared" si="31"/>
        <v>6</v>
      </c>
      <c r="Z48" s="187"/>
      <c r="AA48" s="186">
        <f t="shared" si="32"/>
        <v>10</v>
      </c>
      <c r="AB48" s="187"/>
      <c r="AC48" s="186">
        <f t="shared" si="33"/>
        <v>5</v>
      </c>
      <c r="AD48" s="187"/>
      <c r="AE48" s="186" t="str">
        <f t="shared" si="34"/>
        <v>-</v>
      </c>
      <c r="AF48" s="187"/>
      <c r="AG48" s="186">
        <f t="shared" si="35"/>
        <v>13</v>
      </c>
      <c r="AH48" s="188"/>
      <c r="AI48" s="21"/>
      <c r="AJ48" s="21">
        <f t="shared" si="18"/>
        <v>11</v>
      </c>
    </row>
    <row r="49" spans="2:36" x14ac:dyDescent="0.3">
      <c r="B49" s="11" t="str">
        <f t="shared" si="19"/>
        <v>Carly</v>
      </c>
      <c r="C49" s="183">
        <f t="shared" si="20"/>
        <v>3</v>
      </c>
      <c r="D49" s="184"/>
      <c r="E49" s="183" t="str">
        <f t="shared" si="21"/>
        <v>-</v>
      </c>
      <c r="F49" s="184"/>
      <c r="G49" s="183">
        <f t="shared" si="22"/>
        <v>6</v>
      </c>
      <c r="H49" s="184"/>
      <c r="I49" s="183">
        <f t="shared" si="23"/>
        <v>2</v>
      </c>
      <c r="J49" s="184"/>
      <c r="K49" s="183" t="str">
        <f t="shared" si="24"/>
        <v>-</v>
      </c>
      <c r="L49" s="184"/>
      <c r="M49" s="183">
        <f t="shared" si="25"/>
        <v>14</v>
      </c>
      <c r="N49" s="184"/>
      <c r="O49" s="183" t="str">
        <f t="shared" si="26"/>
        <v>-</v>
      </c>
      <c r="P49" s="184"/>
      <c r="Q49" s="183">
        <f t="shared" si="27"/>
        <v>10</v>
      </c>
      <c r="R49" s="184"/>
      <c r="S49" s="183">
        <f t="shared" si="28"/>
        <v>9</v>
      </c>
      <c r="T49" s="184"/>
      <c r="U49" s="183">
        <f t="shared" si="29"/>
        <v>16</v>
      </c>
      <c r="V49" s="184"/>
      <c r="W49" s="183">
        <f t="shared" si="30"/>
        <v>1</v>
      </c>
      <c r="X49" s="184"/>
      <c r="Y49" s="183">
        <f t="shared" si="31"/>
        <v>12</v>
      </c>
      <c r="Z49" s="184"/>
      <c r="AA49" s="183">
        <f t="shared" si="32"/>
        <v>11</v>
      </c>
      <c r="AB49" s="184"/>
      <c r="AC49" s="183">
        <f t="shared" si="33"/>
        <v>8</v>
      </c>
      <c r="AD49" s="184"/>
      <c r="AE49" s="183" t="str">
        <f t="shared" si="34"/>
        <v>-</v>
      </c>
      <c r="AF49" s="184"/>
      <c r="AG49" s="183">
        <f t="shared" si="35"/>
        <v>13</v>
      </c>
      <c r="AH49" s="185"/>
      <c r="AI49" s="21"/>
      <c r="AJ49" s="21">
        <f t="shared" si="18"/>
        <v>12</v>
      </c>
    </row>
    <row r="50" spans="2:36" x14ac:dyDescent="0.3">
      <c r="B50" s="12" t="str">
        <f t="shared" si="19"/>
        <v>Bobbo</v>
      </c>
      <c r="C50" s="186" t="str">
        <f t="shared" si="20"/>
        <v>-</v>
      </c>
      <c r="D50" s="187"/>
      <c r="E50" s="186">
        <f t="shared" si="21"/>
        <v>1</v>
      </c>
      <c r="F50" s="187"/>
      <c r="G50" s="186">
        <f t="shared" si="22"/>
        <v>6</v>
      </c>
      <c r="H50" s="187"/>
      <c r="I50" s="186">
        <f t="shared" si="23"/>
        <v>7</v>
      </c>
      <c r="J50" s="187"/>
      <c r="K50" s="186">
        <f t="shared" si="24"/>
        <v>5</v>
      </c>
      <c r="L50" s="187"/>
      <c r="M50" s="186">
        <f t="shared" si="25"/>
        <v>15</v>
      </c>
      <c r="N50" s="187"/>
      <c r="O50" s="186" t="str">
        <f t="shared" si="26"/>
        <v>-</v>
      </c>
      <c r="P50" s="187"/>
      <c r="Q50" s="186" t="str">
        <f t="shared" si="27"/>
        <v>-</v>
      </c>
      <c r="R50" s="187"/>
      <c r="S50" s="186">
        <f t="shared" si="28"/>
        <v>13</v>
      </c>
      <c r="T50" s="187"/>
      <c r="U50" s="186">
        <f t="shared" si="29"/>
        <v>14</v>
      </c>
      <c r="V50" s="187"/>
      <c r="W50" s="186" t="str">
        <f t="shared" si="30"/>
        <v>-</v>
      </c>
      <c r="X50" s="187"/>
      <c r="Y50" s="186">
        <f t="shared" si="31"/>
        <v>9</v>
      </c>
      <c r="Z50" s="187"/>
      <c r="AA50" s="186">
        <f t="shared" si="32"/>
        <v>10</v>
      </c>
      <c r="AB50" s="187"/>
      <c r="AC50" s="186">
        <f t="shared" si="33"/>
        <v>12</v>
      </c>
      <c r="AD50" s="187"/>
      <c r="AE50" s="186">
        <f t="shared" si="34"/>
        <v>11</v>
      </c>
      <c r="AF50" s="187"/>
      <c r="AG50" s="186">
        <f t="shared" si="35"/>
        <v>8</v>
      </c>
      <c r="AH50" s="188"/>
      <c r="AI50" s="21"/>
      <c r="AJ50" s="21">
        <f t="shared" si="18"/>
        <v>12</v>
      </c>
    </row>
    <row r="51" spans="2:36" x14ac:dyDescent="0.3">
      <c r="B51" s="11" t="str">
        <f t="shared" si="19"/>
        <v>Trent</v>
      </c>
      <c r="C51" s="183" t="str">
        <f t="shared" si="20"/>
        <v>-</v>
      </c>
      <c r="D51" s="184"/>
      <c r="E51" s="183">
        <f t="shared" si="21"/>
        <v>12</v>
      </c>
      <c r="F51" s="184"/>
      <c r="G51" s="183">
        <f t="shared" si="22"/>
        <v>8</v>
      </c>
      <c r="H51" s="184"/>
      <c r="I51" s="183" t="str">
        <f t="shared" si="23"/>
        <v>-</v>
      </c>
      <c r="J51" s="184"/>
      <c r="K51" s="183" t="str">
        <f t="shared" si="24"/>
        <v>-</v>
      </c>
      <c r="L51" s="184"/>
      <c r="M51" s="183">
        <f t="shared" si="25"/>
        <v>15</v>
      </c>
      <c r="N51" s="184"/>
      <c r="O51" s="183" t="str">
        <f t="shared" si="26"/>
        <v>-</v>
      </c>
      <c r="P51" s="184"/>
      <c r="Q51" s="183">
        <f t="shared" si="27"/>
        <v>14</v>
      </c>
      <c r="R51" s="184"/>
      <c r="S51" s="183">
        <f t="shared" si="28"/>
        <v>11</v>
      </c>
      <c r="T51" s="184"/>
      <c r="U51" s="183">
        <f t="shared" si="29"/>
        <v>16</v>
      </c>
      <c r="V51" s="184"/>
      <c r="W51" s="183" t="str">
        <f t="shared" si="30"/>
        <v>-</v>
      </c>
      <c r="X51" s="184"/>
      <c r="Y51" s="183" t="str">
        <f t="shared" si="31"/>
        <v>-</v>
      </c>
      <c r="Z51" s="184"/>
      <c r="AA51" s="183" t="str">
        <f t="shared" si="32"/>
        <v>-</v>
      </c>
      <c r="AB51" s="184"/>
      <c r="AC51" s="183" t="str">
        <f t="shared" si="33"/>
        <v>-</v>
      </c>
      <c r="AD51" s="184"/>
      <c r="AE51" s="183" t="str">
        <f t="shared" si="34"/>
        <v>-</v>
      </c>
      <c r="AF51" s="184"/>
      <c r="AG51" s="183">
        <f t="shared" si="35"/>
        <v>13</v>
      </c>
      <c r="AH51" s="185"/>
      <c r="AI51" s="21"/>
      <c r="AJ51" s="21">
        <f t="shared" si="18"/>
        <v>7</v>
      </c>
    </row>
    <row r="52" spans="2:36" x14ac:dyDescent="0.3">
      <c r="B52" s="12" t="str">
        <f t="shared" si="19"/>
        <v>Mitch</v>
      </c>
      <c r="C52" s="186">
        <f t="shared" si="20"/>
        <v>3</v>
      </c>
      <c r="D52" s="187"/>
      <c r="E52" s="186">
        <f t="shared" si="21"/>
        <v>9</v>
      </c>
      <c r="F52" s="187"/>
      <c r="G52" s="186" t="str">
        <f t="shared" si="22"/>
        <v>-</v>
      </c>
      <c r="H52" s="187"/>
      <c r="I52" s="186">
        <f t="shared" si="23"/>
        <v>10</v>
      </c>
      <c r="J52" s="187"/>
      <c r="K52" s="186" t="str">
        <f t="shared" si="24"/>
        <v>-</v>
      </c>
      <c r="L52" s="187"/>
      <c r="M52" s="186">
        <f t="shared" si="25"/>
        <v>16</v>
      </c>
      <c r="N52" s="187"/>
      <c r="O52" s="186" t="str">
        <f t="shared" si="26"/>
        <v>-</v>
      </c>
      <c r="P52" s="187"/>
      <c r="Q52" s="186">
        <f t="shared" si="27"/>
        <v>12</v>
      </c>
      <c r="R52" s="187"/>
      <c r="S52" s="186">
        <f t="shared" si="28"/>
        <v>11</v>
      </c>
      <c r="T52" s="187"/>
      <c r="U52" s="186">
        <f t="shared" si="29"/>
        <v>15</v>
      </c>
      <c r="V52" s="187"/>
      <c r="W52" s="186" t="str">
        <f t="shared" si="30"/>
        <v>-</v>
      </c>
      <c r="X52" s="187"/>
      <c r="Y52" s="186">
        <f t="shared" si="31"/>
        <v>9</v>
      </c>
      <c r="Z52" s="187"/>
      <c r="AA52" s="186">
        <f t="shared" si="32"/>
        <v>8</v>
      </c>
      <c r="AB52" s="187"/>
      <c r="AC52" s="186">
        <f t="shared" si="33"/>
        <v>1</v>
      </c>
      <c r="AD52" s="187"/>
      <c r="AE52" s="186" t="str">
        <f t="shared" si="34"/>
        <v>-</v>
      </c>
      <c r="AF52" s="187"/>
      <c r="AG52" s="186">
        <f t="shared" si="35"/>
        <v>14</v>
      </c>
      <c r="AH52" s="188"/>
      <c r="AI52" s="21"/>
      <c r="AJ52" s="21">
        <f t="shared" si="18"/>
        <v>11</v>
      </c>
    </row>
    <row r="53" spans="2:36" x14ac:dyDescent="0.3">
      <c r="B53" s="11" t="str">
        <f t="shared" si="19"/>
        <v>Randi</v>
      </c>
      <c r="C53" s="183" t="str">
        <f t="shared" si="20"/>
        <v>-</v>
      </c>
      <c r="D53" s="184"/>
      <c r="E53" s="183">
        <f t="shared" si="21"/>
        <v>5</v>
      </c>
      <c r="F53" s="184"/>
      <c r="G53" s="183">
        <f t="shared" si="22"/>
        <v>6</v>
      </c>
      <c r="H53" s="184"/>
      <c r="I53" s="183">
        <f t="shared" si="23"/>
        <v>10</v>
      </c>
      <c r="J53" s="184"/>
      <c r="K53" s="183" t="str">
        <f t="shared" si="24"/>
        <v>-</v>
      </c>
      <c r="L53" s="184"/>
      <c r="M53" s="183">
        <f t="shared" si="25"/>
        <v>15</v>
      </c>
      <c r="N53" s="184"/>
      <c r="O53" s="183" t="str">
        <f t="shared" si="26"/>
        <v>-</v>
      </c>
      <c r="P53" s="184"/>
      <c r="Q53" s="183">
        <f t="shared" si="27"/>
        <v>11</v>
      </c>
      <c r="R53" s="184"/>
      <c r="S53" s="183">
        <f t="shared" si="28"/>
        <v>12</v>
      </c>
      <c r="T53" s="184"/>
      <c r="U53" s="183">
        <f t="shared" si="29"/>
        <v>16</v>
      </c>
      <c r="V53" s="184"/>
      <c r="W53" s="183">
        <f t="shared" si="30"/>
        <v>8</v>
      </c>
      <c r="X53" s="184"/>
      <c r="Y53" s="183">
        <f t="shared" si="31"/>
        <v>3</v>
      </c>
      <c r="Z53" s="184"/>
      <c r="AA53" s="183">
        <f t="shared" si="32"/>
        <v>7</v>
      </c>
      <c r="AB53" s="184"/>
      <c r="AC53" s="183">
        <f t="shared" si="33"/>
        <v>4</v>
      </c>
      <c r="AD53" s="184"/>
      <c r="AE53" s="183" t="str">
        <f t="shared" si="34"/>
        <v>-</v>
      </c>
      <c r="AF53" s="184"/>
      <c r="AG53" s="183">
        <f t="shared" si="35"/>
        <v>13</v>
      </c>
      <c r="AH53" s="185"/>
      <c r="AI53" s="21"/>
      <c r="AJ53" s="21">
        <f t="shared" si="18"/>
        <v>12</v>
      </c>
    </row>
    <row r="54" spans="2:36" x14ac:dyDescent="0.3">
      <c r="B54" s="12" t="str">
        <f t="shared" si="19"/>
        <v>Brett</v>
      </c>
      <c r="C54" s="186" t="str">
        <f t="shared" si="20"/>
        <v>-</v>
      </c>
      <c r="D54" s="187"/>
      <c r="E54" s="186" t="str">
        <f t="shared" si="21"/>
        <v>-</v>
      </c>
      <c r="F54" s="187"/>
      <c r="G54" s="186">
        <f t="shared" si="22"/>
        <v>4</v>
      </c>
      <c r="H54" s="187"/>
      <c r="I54" s="186">
        <f t="shared" si="23"/>
        <v>7</v>
      </c>
      <c r="J54" s="187"/>
      <c r="K54" s="186">
        <f t="shared" si="24"/>
        <v>2</v>
      </c>
      <c r="L54" s="187"/>
      <c r="M54" s="186">
        <f t="shared" si="25"/>
        <v>14</v>
      </c>
      <c r="N54" s="187"/>
      <c r="O54" s="186" t="str">
        <f t="shared" si="26"/>
        <v>-</v>
      </c>
      <c r="P54" s="187"/>
      <c r="Q54" s="186">
        <f t="shared" si="27"/>
        <v>13</v>
      </c>
      <c r="R54" s="187"/>
      <c r="S54" s="186">
        <f t="shared" si="28"/>
        <v>10</v>
      </c>
      <c r="T54" s="187"/>
      <c r="U54" s="186">
        <f t="shared" si="29"/>
        <v>15</v>
      </c>
      <c r="V54" s="187"/>
      <c r="W54" s="186" t="str">
        <f t="shared" si="30"/>
        <v>-</v>
      </c>
      <c r="X54" s="187"/>
      <c r="Y54" s="186">
        <f t="shared" si="31"/>
        <v>3</v>
      </c>
      <c r="Z54" s="187"/>
      <c r="AA54" s="186">
        <f t="shared" si="32"/>
        <v>8</v>
      </c>
      <c r="AB54" s="187"/>
      <c r="AC54" s="186" t="str">
        <f t="shared" si="33"/>
        <v>-</v>
      </c>
      <c r="AD54" s="187"/>
      <c r="AE54" s="186">
        <f t="shared" si="34"/>
        <v>5</v>
      </c>
      <c r="AF54" s="187"/>
      <c r="AG54" s="186">
        <f t="shared" si="35"/>
        <v>11</v>
      </c>
      <c r="AH54" s="188"/>
      <c r="AI54" s="21"/>
      <c r="AJ54" s="21">
        <f t="shared" si="18"/>
        <v>11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Y52:Z52"/>
    <mergeCell ref="AA52:AB52"/>
    <mergeCell ref="AC52:AD52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2:AJ2"/>
    <mergeCell ref="C3:D3"/>
    <mergeCell ref="E3:F3"/>
    <mergeCell ref="G3:H3"/>
    <mergeCell ref="I3:J3"/>
    <mergeCell ref="K3:L3"/>
    <mergeCell ref="M3:N3"/>
    <mergeCell ref="O3:P3"/>
    <mergeCell ref="AE3:AF3"/>
    <mergeCell ref="Q3:R3"/>
    <mergeCell ref="AG3:AH3"/>
    <mergeCell ref="S3:T3"/>
    <mergeCell ref="U3:V3"/>
    <mergeCell ref="W3:X3"/>
    <mergeCell ref="Y3:Z3"/>
    <mergeCell ref="AA3:AB3"/>
    <mergeCell ref="AC3:AD3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E33:F33"/>
    <mergeCell ref="G33:H33"/>
    <mergeCell ref="I33:J33"/>
    <mergeCell ref="K33:L33"/>
    <mergeCell ref="M33:N33"/>
    <mergeCell ref="O33:P33"/>
    <mergeCell ref="Q33:R33"/>
    <mergeCell ref="S32:T32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S48:T48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O54:P54"/>
    <mergeCell ref="Q54:R54"/>
    <mergeCell ref="S49:T49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9:AF49"/>
    <mergeCell ref="AG49:AH49"/>
    <mergeCell ref="U49:V49"/>
    <mergeCell ref="W49:X49"/>
    <mergeCell ref="Y49:Z49"/>
    <mergeCell ref="AA49:AB49"/>
    <mergeCell ref="AC49:AD49"/>
    <mergeCell ref="U51:V51"/>
    <mergeCell ref="W51:X51"/>
    <mergeCell ref="Y51:Z51"/>
    <mergeCell ref="AA51:AB51"/>
    <mergeCell ref="AC51:AD51"/>
    <mergeCell ref="AE51:AF51"/>
    <mergeCell ref="AG51:AH51"/>
    <mergeCell ref="U52:V52"/>
    <mergeCell ref="W52:X52"/>
  </mergeCells>
  <conditionalFormatting sqref="AI4:AI20">
    <cfRule type="cellIs" dxfId="377" priority="68" operator="equal">
      <formula>136</formula>
    </cfRule>
  </conditionalFormatting>
  <conditionalFormatting sqref="C4:AI20 C26:AI26">
    <cfRule type="cellIs" dxfId="376" priority="69" operator="equal">
      <formula>"OAK"</formula>
    </cfRule>
    <cfRule type="cellIs" dxfId="375" priority="70" operator="equal">
      <formula>"LAR"</formula>
    </cfRule>
    <cfRule type="cellIs" dxfId="374" priority="71" operator="equal">
      <formula>"DET"</formula>
    </cfRule>
    <cfRule type="cellIs" dxfId="373" priority="72" operator="equal">
      <formula>"NYJ"</formula>
    </cfRule>
    <cfRule type="cellIs" dxfId="372" priority="73" operator="equal">
      <formula>"GB"</formula>
    </cfRule>
    <cfRule type="cellIs" dxfId="371" priority="74" operator="equal">
      <formula>"CHI"</formula>
    </cfRule>
    <cfRule type="cellIs" dxfId="370" priority="75" operator="equal">
      <formula>"ARI"</formula>
    </cfRule>
    <cfRule type="cellIs" dxfId="369" priority="76" operator="equal">
      <formula>"WAS"</formula>
    </cfRule>
    <cfRule type="cellIs" dxfId="368" priority="77" operator="equal">
      <formula>"CAR"</formula>
    </cfRule>
    <cfRule type="cellIs" dxfId="367" priority="78" operator="equal">
      <formula>"DAL"</formula>
    </cfRule>
    <cfRule type="cellIs" dxfId="366" priority="79" operator="equal">
      <formula>"DEN"</formula>
    </cfRule>
    <cfRule type="cellIs" dxfId="365" priority="80" operator="equal">
      <formula>"SEA"</formula>
    </cfRule>
    <cfRule type="cellIs" dxfId="364" priority="81" operator="equal">
      <formula>"LAC"</formula>
    </cfRule>
    <cfRule type="cellIs" dxfId="363" priority="82" operator="equal">
      <formula>"KC"</formula>
    </cfRule>
    <cfRule type="cellIs" dxfId="362" priority="83" operator="equal">
      <formula>"CLE"</formula>
    </cfRule>
    <cfRule type="cellIs" dxfId="361" priority="84" operator="equal">
      <formula>"PIT"</formula>
    </cfRule>
    <cfRule type="cellIs" dxfId="360" priority="85" operator="equal">
      <formula>"IND"</formula>
    </cfRule>
    <cfRule type="cellIs" dxfId="359" priority="86" operator="equal">
      <formula>"CIN"</formula>
    </cfRule>
    <cfRule type="cellIs" dxfId="358" priority="87" operator="equal">
      <formula>"MIA"</formula>
    </cfRule>
    <cfRule type="cellIs" dxfId="357" priority="88" operator="equal">
      <formula>"TEN"</formula>
    </cfRule>
    <cfRule type="cellIs" dxfId="356" priority="89" operator="equal">
      <formula>"MIN"</formula>
    </cfRule>
    <cfRule type="cellIs" dxfId="355" priority="90" operator="equal">
      <formula>"SF"</formula>
    </cfRule>
    <cfRule type="cellIs" dxfId="354" priority="91" operator="equal">
      <formula>"NE"</formula>
    </cfRule>
    <cfRule type="cellIs" dxfId="353" priority="92" operator="equal">
      <formula>"HOU"</formula>
    </cfRule>
    <cfRule type="cellIs" dxfId="352" priority="93" operator="equal">
      <formula>"NO"</formula>
    </cfRule>
    <cfRule type="cellIs" dxfId="351" priority="94" operator="equal">
      <formula>"TB"</formula>
    </cfRule>
    <cfRule type="cellIs" dxfId="350" priority="95" operator="equal">
      <formula>"NYG"</formula>
    </cfRule>
    <cfRule type="cellIs" dxfId="349" priority="96" operator="equal">
      <formula>"JAX"</formula>
    </cfRule>
    <cfRule type="cellIs" dxfId="348" priority="97" operator="equal">
      <formula>"BAL"</formula>
    </cfRule>
    <cfRule type="cellIs" dxfId="347" priority="98" operator="equal">
      <formula>"BUF"</formula>
    </cfRule>
    <cfRule type="cellIs" dxfId="346" priority="99" operator="equal">
      <formula>"PHI"</formula>
    </cfRule>
    <cfRule type="cellIs" dxfId="345" priority="100" operator="equal">
      <formula>"ATL"</formula>
    </cfRule>
  </conditionalFormatting>
  <conditionalFormatting sqref="AI21:AI25">
    <cfRule type="cellIs" dxfId="344" priority="34" operator="equal">
      <formula>136</formula>
    </cfRule>
  </conditionalFormatting>
  <conditionalFormatting sqref="C21:AI25">
    <cfRule type="cellIs" dxfId="343" priority="35" operator="equal">
      <formula>"OAK"</formula>
    </cfRule>
    <cfRule type="cellIs" dxfId="342" priority="36" operator="equal">
      <formula>"LAR"</formula>
    </cfRule>
    <cfRule type="cellIs" dxfId="341" priority="37" operator="equal">
      <formula>"DET"</formula>
    </cfRule>
    <cfRule type="cellIs" dxfId="340" priority="38" operator="equal">
      <formula>"NYJ"</formula>
    </cfRule>
    <cfRule type="cellIs" dxfId="339" priority="39" operator="equal">
      <formula>"GB"</formula>
    </cfRule>
    <cfRule type="cellIs" dxfId="338" priority="40" operator="equal">
      <formula>"CHI"</formula>
    </cfRule>
    <cfRule type="cellIs" dxfId="337" priority="41" operator="equal">
      <formula>"ARI"</formula>
    </cfRule>
    <cfRule type="cellIs" dxfId="336" priority="42" operator="equal">
      <formula>"WAS"</formula>
    </cfRule>
    <cfRule type="cellIs" dxfId="335" priority="43" operator="equal">
      <formula>"CAR"</formula>
    </cfRule>
    <cfRule type="cellIs" dxfId="334" priority="44" operator="equal">
      <formula>"DAL"</formula>
    </cfRule>
    <cfRule type="cellIs" dxfId="333" priority="45" operator="equal">
      <formula>"DEN"</formula>
    </cfRule>
    <cfRule type="cellIs" dxfId="332" priority="46" operator="equal">
      <formula>"SEA"</formula>
    </cfRule>
    <cfRule type="cellIs" dxfId="331" priority="47" operator="equal">
      <formula>"LAC"</formula>
    </cfRule>
    <cfRule type="cellIs" dxfId="330" priority="48" operator="equal">
      <formula>"KC"</formula>
    </cfRule>
    <cfRule type="cellIs" dxfId="329" priority="49" operator="equal">
      <formula>"CLE"</formula>
    </cfRule>
    <cfRule type="cellIs" dxfId="328" priority="50" operator="equal">
      <formula>"PIT"</formula>
    </cfRule>
    <cfRule type="cellIs" dxfId="327" priority="51" operator="equal">
      <formula>"IND"</formula>
    </cfRule>
    <cfRule type="cellIs" dxfId="326" priority="52" operator="equal">
      <formula>"CIN"</formula>
    </cfRule>
    <cfRule type="cellIs" dxfId="325" priority="53" operator="equal">
      <formula>"MIA"</formula>
    </cfRule>
    <cfRule type="cellIs" dxfId="324" priority="54" operator="equal">
      <formula>"TEN"</formula>
    </cfRule>
    <cfRule type="cellIs" dxfId="323" priority="55" operator="equal">
      <formula>"MIN"</formula>
    </cfRule>
    <cfRule type="cellIs" dxfId="322" priority="56" operator="equal">
      <formula>"SF"</formula>
    </cfRule>
    <cfRule type="cellIs" dxfId="321" priority="57" operator="equal">
      <formula>"NE"</formula>
    </cfRule>
    <cfRule type="cellIs" dxfId="320" priority="58" operator="equal">
      <formula>"HOU"</formula>
    </cfRule>
    <cfRule type="cellIs" dxfId="319" priority="59" operator="equal">
      <formula>"NO"</formula>
    </cfRule>
    <cfRule type="cellIs" dxfId="318" priority="60" operator="equal">
      <formula>"TB"</formula>
    </cfRule>
    <cfRule type="cellIs" dxfId="317" priority="61" operator="equal">
      <formula>"NYG"</formula>
    </cfRule>
    <cfRule type="cellIs" dxfId="316" priority="62" operator="equal">
      <formula>"JAX"</formula>
    </cfRule>
    <cfRule type="cellIs" dxfId="315" priority="63" operator="equal">
      <formula>"BAL"</formula>
    </cfRule>
    <cfRule type="cellIs" dxfId="314" priority="64" operator="equal">
      <formula>"BUF"</formula>
    </cfRule>
    <cfRule type="cellIs" dxfId="313" priority="65" operator="equal">
      <formula>"PHI"</formula>
    </cfRule>
    <cfRule type="cellIs" dxfId="312" priority="66" operator="equal">
      <formula>"ATL"</formula>
    </cfRule>
  </conditionalFormatting>
  <conditionalFormatting sqref="B9">
    <cfRule type="cellIs" dxfId="311" priority="2" operator="equal">
      <formula>"OAK"</formula>
    </cfRule>
    <cfRule type="cellIs" dxfId="310" priority="3" operator="equal">
      <formula>"LAR"</formula>
    </cfRule>
    <cfRule type="cellIs" dxfId="309" priority="4" operator="equal">
      <formula>"DET"</formula>
    </cfRule>
    <cfRule type="cellIs" dxfId="308" priority="5" operator="equal">
      <formula>"NYJ"</formula>
    </cfRule>
    <cfRule type="cellIs" dxfId="307" priority="6" operator="equal">
      <formula>"GB"</formula>
    </cfRule>
    <cfRule type="cellIs" dxfId="306" priority="7" operator="equal">
      <formula>"CHI"</formula>
    </cfRule>
    <cfRule type="cellIs" dxfId="305" priority="8" operator="equal">
      <formula>"ARI"</formula>
    </cfRule>
    <cfRule type="cellIs" dxfId="304" priority="9" operator="equal">
      <formula>"WAS"</formula>
    </cfRule>
    <cfRule type="cellIs" dxfId="303" priority="10" operator="equal">
      <formula>"CAR"</formula>
    </cfRule>
    <cfRule type="cellIs" dxfId="302" priority="11" operator="equal">
      <formula>"DAL"</formula>
    </cfRule>
    <cfRule type="cellIs" dxfId="301" priority="12" operator="equal">
      <formula>"DEN"</formula>
    </cfRule>
    <cfRule type="cellIs" dxfId="300" priority="13" operator="equal">
      <formula>"SEA"</formula>
    </cfRule>
    <cfRule type="cellIs" dxfId="299" priority="14" operator="equal">
      <formula>"LAC"</formula>
    </cfRule>
    <cfRule type="cellIs" dxfId="298" priority="15" operator="equal">
      <formula>"KC"</formula>
    </cfRule>
    <cfRule type="cellIs" dxfId="297" priority="16" operator="equal">
      <formula>"CLE"</formula>
    </cfRule>
    <cfRule type="cellIs" dxfId="296" priority="17" operator="equal">
      <formula>"PIT"</formula>
    </cfRule>
    <cfRule type="cellIs" dxfId="295" priority="18" operator="equal">
      <formula>"IND"</formula>
    </cfRule>
    <cfRule type="cellIs" dxfId="294" priority="19" operator="equal">
      <formula>"CIN"</formula>
    </cfRule>
    <cfRule type="cellIs" dxfId="293" priority="20" operator="equal">
      <formula>"MIA"</formula>
    </cfRule>
    <cfRule type="cellIs" dxfId="292" priority="21" operator="equal">
      <formula>"TEN"</formula>
    </cfRule>
    <cfRule type="cellIs" dxfId="291" priority="22" operator="equal">
      <formula>"MIN"</formula>
    </cfRule>
    <cfRule type="cellIs" dxfId="290" priority="23" operator="equal">
      <formula>"SF"</formula>
    </cfRule>
    <cfRule type="cellIs" dxfId="289" priority="24" operator="equal">
      <formula>"NE"</formula>
    </cfRule>
    <cfRule type="cellIs" dxfId="288" priority="25" operator="equal">
      <formula>"HOU"</formula>
    </cfRule>
    <cfRule type="cellIs" dxfId="287" priority="26" operator="equal">
      <formula>"NO"</formula>
    </cfRule>
    <cfRule type="cellIs" dxfId="286" priority="27" operator="equal">
      <formula>"TB"</formula>
    </cfRule>
    <cfRule type="cellIs" dxfId="285" priority="28" operator="equal">
      <formula>"NYG"</formula>
    </cfRule>
    <cfRule type="cellIs" dxfId="284" priority="29" operator="equal">
      <formula>"JAX"</formula>
    </cfRule>
    <cfRule type="cellIs" dxfId="283" priority="30" operator="equal">
      <formula>"BAL"</formula>
    </cfRule>
    <cfRule type="cellIs" dxfId="282" priority="31" operator="equal">
      <formula>"BUF"</formula>
    </cfRule>
    <cfRule type="cellIs" dxfId="281" priority="32" operator="equal">
      <formula>"PHI"</formula>
    </cfRule>
    <cfRule type="cellIs" dxfId="280" priority="33" operator="equal">
      <formula>"ATL"</formula>
    </cfRule>
  </conditionalFormatting>
  <conditionalFormatting sqref="AJ4:AJ25">
    <cfRule type="top10" dxfId="279" priority="1" rank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59CB-86C6-4252-B33B-80B30514A944}">
  <dimension ref="A1:AJ57"/>
  <sheetViews>
    <sheetView showGridLines="0" showZeros="0" zoomScale="93" zoomScaleNormal="93" workbookViewId="0">
      <selection activeCell="AE33" sqref="AE33:AF33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0.55" customHeight="1" x14ac:dyDescent="0.3"/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29" t="s">
        <v>311</v>
      </c>
      <c r="D3" s="230"/>
      <c r="E3" s="229" t="s">
        <v>83</v>
      </c>
      <c r="F3" s="230"/>
      <c r="G3" s="229" t="s">
        <v>119</v>
      </c>
      <c r="H3" s="230"/>
      <c r="I3" s="229" t="s">
        <v>312</v>
      </c>
      <c r="J3" s="230"/>
      <c r="K3" s="229" t="s">
        <v>314</v>
      </c>
      <c r="L3" s="201"/>
      <c r="M3" s="229" t="s">
        <v>53</v>
      </c>
      <c r="N3" s="201"/>
      <c r="O3" s="229" t="s">
        <v>315</v>
      </c>
      <c r="P3" s="230"/>
      <c r="Q3" s="229" t="s">
        <v>316</v>
      </c>
      <c r="R3" s="230"/>
      <c r="S3" s="229" t="s">
        <v>317</v>
      </c>
      <c r="T3" s="230"/>
      <c r="U3" s="229" t="s">
        <v>318</v>
      </c>
      <c r="V3" s="230"/>
      <c r="W3" s="229" t="s">
        <v>319</v>
      </c>
      <c r="X3" s="230"/>
      <c r="Y3" s="229" t="s">
        <v>320</v>
      </c>
      <c r="Z3" s="230"/>
      <c r="AA3" s="229" t="s">
        <v>321</v>
      </c>
      <c r="AB3" s="230"/>
      <c r="AC3" s="229" t="s">
        <v>322</v>
      </c>
      <c r="AD3" s="230"/>
      <c r="AE3" s="229" t="s">
        <v>313</v>
      </c>
      <c r="AF3" s="230"/>
      <c r="AG3" s="229" t="s">
        <v>323</v>
      </c>
      <c r="AH3" s="230"/>
      <c r="AI3" s="24" t="s">
        <v>39</v>
      </c>
      <c r="AJ3" s="76" t="s">
        <v>16</v>
      </c>
    </row>
    <row r="4" spans="1:36" x14ac:dyDescent="0.3">
      <c r="A4">
        <f t="shared" ref="A4:A25" si="0">RANK(AJ4,$AJ$4:$AJ$25,0)</f>
        <v>12</v>
      </c>
      <c r="B4" s="105" t="s">
        <v>1</v>
      </c>
      <c r="C4" s="4" t="s">
        <v>217</v>
      </c>
      <c r="D4" s="75">
        <v>16</v>
      </c>
      <c r="E4" s="4" t="s">
        <v>262</v>
      </c>
      <c r="F4" s="75">
        <v>9</v>
      </c>
      <c r="G4" s="4" t="s">
        <v>250</v>
      </c>
      <c r="H4" s="75">
        <v>5</v>
      </c>
      <c r="I4" s="4" t="s">
        <v>198</v>
      </c>
      <c r="J4" s="75">
        <v>2</v>
      </c>
      <c r="K4" s="4" t="s">
        <v>261</v>
      </c>
      <c r="L4" s="75">
        <v>7</v>
      </c>
      <c r="M4" s="4" t="s">
        <v>276</v>
      </c>
      <c r="N4" s="75">
        <v>11</v>
      </c>
      <c r="O4" s="4" t="s">
        <v>249</v>
      </c>
      <c r="P4" s="75">
        <v>13</v>
      </c>
      <c r="Q4" s="4" t="s">
        <v>208</v>
      </c>
      <c r="R4" s="75">
        <v>6</v>
      </c>
      <c r="S4" s="4" t="s">
        <v>260</v>
      </c>
      <c r="T4" s="75">
        <v>12</v>
      </c>
      <c r="U4" s="4" t="s">
        <v>216</v>
      </c>
      <c r="V4" s="75">
        <v>8</v>
      </c>
      <c r="W4" s="4" t="s">
        <v>206</v>
      </c>
      <c r="X4" s="75">
        <v>3</v>
      </c>
      <c r="Y4" s="4" t="s">
        <v>210</v>
      </c>
      <c r="Z4" s="75">
        <v>14</v>
      </c>
      <c r="AA4" s="4" t="s">
        <v>218</v>
      </c>
      <c r="AB4" s="75">
        <v>1</v>
      </c>
      <c r="AC4" s="4" t="s">
        <v>278</v>
      </c>
      <c r="AD4" s="75">
        <v>4</v>
      </c>
      <c r="AE4" s="4" t="s">
        <v>207</v>
      </c>
      <c r="AF4" s="75">
        <v>10</v>
      </c>
      <c r="AG4" s="4" t="s">
        <v>246</v>
      </c>
      <c r="AH4" s="75">
        <v>15</v>
      </c>
      <c r="AI4" s="6">
        <f t="shared" ref="AI4:AI25" si="1">SUM(D4:AH4)</f>
        <v>136</v>
      </c>
      <c r="AJ4" s="6">
        <f>SUM(C33,E33,G33,I33,K33,M33,O33,Q33,S33,U33,W33,Y33,AA33,AC33,AE33,AG33)</f>
        <v>101</v>
      </c>
    </row>
    <row r="5" spans="1:36" x14ac:dyDescent="0.3">
      <c r="A5">
        <f t="shared" si="0"/>
        <v>19</v>
      </c>
      <c r="B5" s="106" t="s">
        <v>11</v>
      </c>
      <c r="C5" s="124" t="s">
        <v>348</v>
      </c>
      <c r="D5" s="125">
        <v>16</v>
      </c>
      <c r="E5" s="124" t="s">
        <v>359</v>
      </c>
      <c r="F5" s="125">
        <v>11</v>
      </c>
      <c r="G5" s="124" t="s">
        <v>356</v>
      </c>
      <c r="H5" s="125">
        <v>8</v>
      </c>
      <c r="I5" s="124" t="s">
        <v>366</v>
      </c>
      <c r="J5" s="125">
        <v>7</v>
      </c>
      <c r="K5" s="124" t="s">
        <v>414</v>
      </c>
      <c r="L5" s="125">
        <v>3</v>
      </c>
      <c r="M5" s="124" t="s">
        <v>352</v>
      </c>
      <c r="N5" s="125">
        <v>15</v>
      </c>
      <c r="O5" s="124" t="s">
        <v>363</v>
      </c>
      <c r="P5" s="125">
        <v>12</v>
      </c>
      <c r="Q5" s="124" t="s">
        <v>361</v>
      </c>
      <c r="R5" s="125">
        <v>9</v>
      </c>
      <c r="S5" s="124" t="s">
        <v>351</v>
      </c>
      <c r="T5" s="125">
        <v>1</v>
      </c>
      <c r="U5" s="124" t="s">
        <v>365</v>
      </c>
      <c r="V5" s="125">
        <v>10</v>
      </c>
      <c r="W5" s="124" t="s">
        <v>368</v>
      </c>
      <c r="X5" s="125">
        <v>6</v>
      </c>
      <c r="Y5" s="124" t="s">
        <v>367</v>
      </c>
      <c r="Z5" s="125">
        <v>14</v>
      </c>
      <c r="AA5" s="124" t="s">
        <v>357</v>
      </c>
      <c r="AB5" s="125">
        <v>2</v>
      </c>
      <c r="AC5" s="124" t="s">
        <v>358</v>
      </c>
      <c r="AD5" s="125">
        <v>4</v>
      </c>
      <c r="AE5" s="124" t="s">
        <v>375</v>
      </c>
      <c r="AF5" s="125">
        <v>5</v>
      </c>
      <c r="AG5" s="124" t="s">
        <v>364</v>
      </c>
      <c r="AH5" s="125">
        <v>13</v>
      </c>
      <c r="AI5" s="9">
        <f t="shared" si="1"/>
        <v>136</v>
      </c>
      <c r="AJ5" s="9">
        <f t="shared" ref="AJ5:AJ25" si="2">SUM(C34,E34,G34,I34,K34,M34,O34,Q34,S34,U34,W34,Y34,AA34,AC34,AE34,AG34)</f>
        <v>95</v>
      </c>
    </row>
    <row r="6" spans="1:36" x14ac:dyDescent="0.3">
      <c r="A6">
        <f t="shared" si="0"/>
        <v>21</v>
      </c>
      <c r="B6" s="104" t="s">
        <v>2</v>
      </c>
      <c r="C6" s="119" t="s">
        <v>217</v>
      </c>
      <c r="D6" s="175">
        <v>16</v>
      </c>
      <c r="E6" s="119" t="s">
        <v>262</v>
      </c>
      <c r="F6" s="175">
        <v>11</v>
      </c>
      <c r="G6" s="119" t="s">
        <v>251</v>
      </c>
      <c r="H6" s="175">
        <v>5</v>
      </c>
      <c r="I6" s="119" t="s">
        <v>263</v>
      </c>
      <c r="J6" s="175">
        <v>10</v>
      </c>
      <c r="K6" s="119" t="s">
        <v>261</v>
      </c>
      <c r="L6" s="175">
        <v>6</v>
      </c>
      <c r="M6" s="119" t="s">
        <v>276</v>
      </c>
      <c r="N6" s="175">
        <v>14</v>
      </c>
      <c r="O6" s="119" t="s">
        <v>249</v>
      </c>
      <c r="P6" s="175">
        <v>15</v>
      </c>
      <c r="Q6" s="119" t="s">
        <v>208</v>
      </c>
      <c r="R6" s="175">
        <v>9</v>
      </c>
      <c r="S6" s="119" t="s">
        <v>260</v>
      </c>
      <c r="T6" s="175">
        <v>4</v>
      </c>
      <c r="U6" s="119" t="s">
        <v>216</v>
      </c>
      <c r="V6" s="175">
        <v>8</v>
      </c>
      <c r="W6" s="119" t="s">
        <v>206</v>
      </c>
      <c r="X6" s="175">
        <v>3</v>
      </c>
      <c r="Y6" s="119" t="s">
        <v>210</v>
      </c>
      <c r="Z6" s="175">
        <v>13</v>
      </c>
      <c r="AA6" s="119" t="s">
        <v>245</v>
      </c>
      <c r="AB6" s="175">
        <v>1</v>
      </c>
      <c r="AC6" s="119" t="s">
        <v>278</v>
      </c>
      <c r="AD6" s="175">
        <v>7</v>
      </c>
      <c r="AE6" s="119" t="s">
        <v>207</v>
      </c>
      <c r="AF6" s="175">
        <v>2</v>
      </c>
      <c r="AG6" s="119" t="s">
        <v>246</v>
      </c>
      <c r="AH6" s="175">
        <v>12</v>
      </c>
      <c r="AI6" s="6">
        <f t="shared" si="1"/>
        <v>136</v>
      </c>
      <c r="AJ6" s="6">
        <f t="shared" si="2"/>
        <v>94</v>
      </c>
    </row>
    <row r="7" spans="1:36" x14ac:dyDescent="0.3">
      <c r="A7">
        <f t="shared" si="0"/>
        <v>10</v>
      </c>
      <c r="B7" s="103" t="s">
        <v>5</v>
      </c>
      <c r="C7" s="124" t="s">
        <v>348</v>
      </c>
      <c r="D7" s="125">
        <v>16</v>
      </c>
      <c r="E7" s="124" t="s">
        <v>359</v>
      </c>
      <c r="F7" s="125">
        <v>9</v>
      </c>
      <c r="G7" s="124" t="s">
        <v>356</v>
      </c>
      <c r="H7" s="125">
        <v>8</v>
      </c>
      <c r="I7" s="124" t="s">
        <v>366</v>
      </c>
      <c r="J7" s="125">
        <v>1</v>
      </c>
      <c r="K7" s="124" t="s">
        <v>414</v>
      </c>
      <c r="L7" s="125">
        <v>2</v>
      </c>
      <c r="M7" s="124" t="s">
        <v>352</v>
      </c>
      <c r="N7" s="125">
        <v>12</v>
      </c>
      <c r="O7" s="124" t="s">
        <v>363</v>
      </c>
      <c r="P7" s="125">
        <v>15</v>
      </c>
      <c r="Q7" s="124" t="s">
        <v>361</v>
      </c>
      <c r="R7" s="125">
        <v>4</v>
      </c>
      <c r="S7" s="124" t="s">
        <v>373</v>
      </c>
      <c r="T7" s="125">
        <v>11</v>
      </c>
      <c r="U7" s="124" t="s">
        <v>365</v>
      </c>
      <c r="V7" s="125">
        <v>7</v>
      </c>
      <c r="W7" s="124" t="s">
        <v>354</v>
      </c>
      <c r="X7" s="125">
        <v>6</v>
      </c>
      <c r="Y7" s="124" t="s">
        <v>210</v>
      </c>
      <c r="Z7" s="125">
        <v>13</v>
      </c>
      <c r="AA7" s="124" t="s">
        <v>357</v>
      </c>
      <c r="AB7" s="125">
        <v>5</v>
      </c>
      <c r="AC7" s="124" t="s">
        <v>353</v>
      </c>
      <c r="AD7" s="125">
        <v>10</v>
      </c>
      <c r="AE7" s="124" t="s">
        <v>375</v>
      </c>
      <c r="AF7" s="125">
        <v>3</v>
      </c>
      <c r="AG7" s="124" t="s">
        <v>364</v>
      </c>
      <c r="AH7" s="125">
        <v>14</v>
      </c>
      <c r="AI7" s="9">
        <f t="shared" si="1"/>
        <v>136</v>
      </c>
      <c r="AJ7" s="9">
        <f t="shared" si="2"/>
        <v>102</v>
      </c>
    </row>
    <row r="8" spans="1:36" x14ac:dyDescent="0.3">
      <c r="A8">
        <f t="shared" si="0"/>
        <v>10</v>
      </c>
      <c r="B8" s="104" t="s">
        <v>13</v>
      </c>
      <c r="C8" s="119" t="s">
        <v>348</v>
      </c>
      <c r="D8" s="176">
        <v>16</v>
      </c>
      <c r="E8" s="119" t="s">
        <v>359</v>
      </c>
      <c r="F8" s="176">
        <v>12</v>
      </c>
      <c r="G8" s="119" t="s">
        <v>356</v>
      </c>
      <c r="H8" s="176">
        <v>8</v>
      </c>
      <c r="I8" s="119" t="s">
        <v>366</v>
      </c>
      <c r="J8" s="176">
        <v>1</v>
      </c>
      <c r="K8" s="119" t="s">
        <v>393</v>
      </c>
      <c r="L8" s="176">
        <v>4</v>
      </c>
      <c r="M8" s="119" t="s">
        <v>352</v>
      </c>
      <c r="N8" s="176">
        <v>14</v>
      </c>
      <c r="O8" s="119" t="s">
        <v>363</v>
      </c>
      <c r="P8" s="176">
        <v>13</v>
      </c>
      <c r="Q8" s="119" t="s">
        <v>361</v>
      </c>
      <c r="R8" s="176">
        <v>7</v>
      </c>
      <c r="S8" s="119" t="s">
        <v>373</v>
      </c>
      <c r="T8" s="176">
        <v>10</v>
      </c>
      <c r="U8" s="119" t="s">
        <v>365</v>
      </c>
      <c r="V8" s="176">
        <v>9</v>
      </c>
      <c r="W8" s="119" t="s">
        <v>354</v>
      </c>
      <c r="X8" s="176">
        <v>6</v>
      </c>
      <c r="Y8" s="119" t="s">
        <v>367</v>
      </c>
      <c r="Z8" s="176">
        <v>15</v>
      </c>
      <c r="AA8" s="119" t="s">
        <v>357</v>
      </c>
      <c r="AB8" s="176">
        <v>3</v>
      </c>
      <c r="AC8" s="119" t="s">
        <v>353</v>
      </c>
      <c r="AD8" s="176">
        <v>5</v>
      </c>
      <c r="AE8" s="119" t="s">
        <v>375</v>
      </c>
      <c r="AF8" s="176">
        <v>2</v>
      </c>
      <c r="AG8" s="119" t="s">
        <v>364</v>
      </c>
      <c r="AH8" s="176">
        <v>11</v>
      </c>
      <c r="AI8" s="6">
        <f t="shared" si="1"/>
        <v>136</v>
      </c>
      <c r="AJ8" s="6">
        <f t="shared" si="2"/>
        <v>102</v>
      </c>
    </row>
    <row r="9" spans="1:36" x14ac:dyDescent="0.3">
      <c r="A9">
        <f t="shared" si="0"/>
        <v>16</v>
      </c>
      <c r="B9" s="116" t="s">
        <v>9</v>
      </c>
      <c r="C9" s="124" t="s">
        <v>217</v>
      </c>
      <c r="D9" s="125">
        <v>16</v>
      </c>
      <c r="E9" s="124" t="s">
        <v>262</v>
      </c>
      <c r="F9" s="125">
        <v>12</v>
      </c>
      <c r="G9" s="124" t="s">
        <v>250</v>
      </c>
      <c r="H9" s="125">
        <v>11</v>
      </c>
      <c r="I9" s="124" t="s">
        <v>263</v>
      </c>
      <c r="J9" s="125">
        <v>9</v>
      </c>
      <c r="K9" s="124" t="s">
        <v>212</v>
      </c>
      <c r="L9" s="125">
        <v>3</v>
      </c>
      <c r="M9" s="124" t="s">
        <v>276</v>
      </c>
      <c r="N9" s="125">
        <v>10</v>
      </c>
      <c r="O9" s="124" t="s">
        <v>249</v>
      </c>
      <c r="P9" s="125">
        <v>14</v>
      </c>
      <c r="Q9" s="124" t="s">
        <v>208</v>
      </c>
      <c r="R9" s="125">
        <v>7</v>
      </c>
      <c r="S9" s="124" t="s">
        <v>260</v>
      </c>
      <c r="T9" s="125">
        <v>8</v>
      </c>
      <c r="U9" s="124" t="s">
        <v>216</v>
      </c>
      <c r="V9" s="125">
        <v>6</v>
      </c>
      <c r="W9" s="124" t="s">
        <v>206</v>
      </c>
      <c r="X9" s="125">
        <v>4</v>
      </c>
      <c r="Y9" s="124" t="s">
        <v>210</v>
      </c>
      <c r="Z9" s="125">
        <v>15</v>
      </c>
      <c r="AA9" s="124" t="s">
        <v>245</v>
      </c>
      <c r="AB9" s="125">
        <v>1</v>
      </c>
      <c r="AC9" s="124" t="s">
        <v>278</v>
      </c>
      <c r="AD9" s="125">
        <v>2</v>
      </c>
      <c r="AE9" s="124" t="s">
        <v>213</v>
      </c>
      <c r="AF9" s="125">
        <v>5</v>
      </c>
      <c r="AG9" s="124" t="s">
        <v>246</v>
      </c>
      <c r="AH9" s="125">
        <v>13</v>
      </c>
      <c r="AI9" s="9">
        <f t="shared" si="1"/>
        <v>136</v>
      </c>
      <c r="AJ9" s="9">
        <f t="shared" si="2"/>
        <v>98</v>
      </c>
    </row>
    <row r="10" spans="1:36" x14ac:dyDescent="0.3">
      <c r="A10">
        <f t="shared" si="0"/>
        <v>2</v>
      </c>
      <c r="B10" s="104" t="s">
        <v>10</v>
      </c>
      <c r="C10" s="119" t="s">
        <v>348</v>
      </c>
      <c r="D10" s="175">
        <v>14</v>
      </c>
      <c r="E10" s="119" t="s">
        <v>359</v>
      </c>
      <c r="F10" s="175">
        <v>13</v>
      </c>
      <c r="G10" s="119" t="s">
        <v>356</v>
      </c>
      <c r="H10" s="175">
        <v>10</v>
      </c>
      <c r="I10" s="119" t="s">
        <v>377</v>
      </c>
      <c r="J10" s="175">
        <v>8</v>
      </c>
      <c r="K10" s="119" t="s">
        <v>414</v>
      </c>
      <c r="L10" s="175">
        <v>1</v>
      </c>
      <c r="M10" s="119" t="s">
        <v>352</v>
      </c>
      <c r="N10" s="175">
        <v>16</v>
      </c>
      <c r="O10" s="119" t="s">
        <v>363</v>
      </c>
      <c r="P10" s="175">
        <v>15</v>
      </c>
      <c r="Q10" s="119" t="s">
        <v>361</v>
      </c>
      <c r="R10" s="175">
        <v>2</v>
      </c>
      <c r="S10" s="119" t="s">
        <v>373</v>
      </c>
      <c r="T10" s="175">
        <v>3</v>
      </c>
      <c r="U10" s="119" t="s">
        <v>390</v>
      </c>
      <c r="V10" s="175">
        <v>5</v>
      </c>
      <c r="W10" s="119" t="s">
        <v>368</v>
      </c>
      <c r="X10" s="175">
        <v>4</v>
      </c>
      <c r="Y10" s="119" t="s">
        <v>367</v>
      </c>
      <c r="Z10" s="175">
        <v>12</v>
      </c>
      <c r="AA10" s="119" t="s">
        <v>357</v>
      </c>
      <c r="AB10" s="175">
        <v>11</v>
      </c>
      <c r="AC10" s="119" t="s">
        <v>353</v>
      </c>
      <c r="AD10" s="175">
        <v>9</v>
      </c>
      <c r="AE10" s="119" t="s">
        <v>375</v>
      </c>
      <c r="AF10" s="175">
        <v>6</v>
      </c>
      <c r="AG10" s="119" t="s">
        <v>364</v>
      </c>
      <c r="AH10" s="175">
        <v>7</v>
      </c>
      <c r="AI10" s="6">
        <f t="shared" si="1"/>
        <v>136</v>
      </c>
      <c r="AJ10" s="6">
        <f t="shared" si="2"/>
        <v>112</v>
      </c>
    </row>
    <row r="11" spans="1:36" x14ac:dyDescent="0.3">
      <c r="A11">
        <f t="shared" si="0"/>
        <v>4</v>
      </c>
      <c r="B11" s="103" t="s">
        <v>14</v>
      </c>
      <c r="C11" s="124" t="s">
        <v>217</v>
      </c>
      <c r="D11" s="125">
        <v>15</v>
      </c>
      <c r="E11" s="124" t="s">
        <v>262</v>
      </c>
      <c r="F11" s="125">
        <v>9</v>
      </c>
      <c r="G11" s="124" t="s">
        <v>250</v>
      </c>
      <c r="H11" s="125">
        <v>8</v>
      </c>
      <c r="I11" s="124" t="s">
        <v>198</v>
      </c>
      <c r="J11" s="125">
        <v>1</v>
      </c>
      <c r="K11" s="124" t="s">
        <v>261</v>
      </c>
      <c r="L11" s="125">
        <v>12</v>
      </c>
      <c r="M11" s="124" t="s">
        <v>276</v>
      </c>
      <c r="N11" s="125">
        <v>7</v>
      </c>
      <c r="O11" s="124" t="s">
        <v>249</v>
      </c>
      <c r="P11" s="125">
        <v>16</v>
      </c>
      <c r="Q11" s="124" t="s">
        <v>208</v>
      </c>
      <c r="R11" s="125">
        <v>6</v>
      </c>
      <c r="S11" s="124" t="s">
        <v>260</v>
      </c>
      <c r="T11" s="125">
        <v>14</v>
      </c>
      <c r="U11" s="124" t="s">
        <v>216</v>
      </c>
      <c r="V11" s="125">
        <v>2</v>
      </c>
      <c r="W11" s="124" t="s">
        <v>206</v>
      </c>
      <c r="X11" s="125">
        <v>10</v>
      </c>
      <c r="Y11" s="124" t="s">
        <v>210</v>
      </c>
      <c r="Z11" s="125">
        <v>13</v>
      </c>
      <c r="AA11" s="124" t="s">
        <v>245</v>
      </c>
      <c r="AB11" s="125">
        <v>3</v>
      </c>
      <c r="AC11" s="124" t="s">
        <v>278</v>
      </c>
      <c r="AD11" s="125">
        <v>4</v>
      </c>
      <c r="AE11" s="124" t="s">
        <v>213</v>
      </c>
      <c r="AF11" s="125">
        <v>11</v>
      </c>
      <c r="AG11" s="124" t="s">
        <v>246</v>
      </c>
      <c r="AH11" s="125">
        <v>5</v>
      </c>
      <c r="AI11" s="9">
        <f t="shared" si="1"/>
        <v>136</v>
      </c>
      <c r="AJ11" s="9">
        <f t="shared" si="2"/>
        <v>108</v>
      </c>
    </row>
    <row r="12" spans="1:36" x14ac:dyDescent="0.3">
      <c r="A12">
        <f t="shared" si="0"/>
        <v>19</v>
      </c>
      <c r="B12" s="104" t="s">
        <v>12</v>
      </c>
      <c r="C12" s="119" t="s">
        <v>217</v>
      </c>
      <c r="D12" s="175">
        <v>16</v>
      </c>
      <c r="E12" s="119" t="s">
        <v>262</v>
      </c>
      <c r="F12" s="175">
        <v>7</v>
      </c>
      <c r="G12" s="119" t="s">
        <v>250</v>
      </c>
      <c r="H12" s="175">
        <v>6</v>
      </c>
      <c r="I12" s="119" t="s">
        <v>263</v>
      </c>
      <c r="J12" s="175">
        <v>5</v>
      </c>
      <c r="K12" s="119" t="s">
        <v>261</v>
      </c>
      <c r="L12" s="175">
        <v>4</v>
      </c>
      <c r="M12" s="119" t="s">
        <v>276</v>
      </c>
      <c r="N12" s="175">
        <v>8</v>
      </c>
      <c r="O12" s="119" t="s">
        <v>249</v>
      </c>
      <c r="P12" s="175">
        <v>15</v>
      </c>
      <c r="Q12" s="119" t="s">
        <v>208</v>
      </c>
      <c r="R12" s="175">
        <v>3</v>
      </c>
      <c r="S12" s="119" t="s">
        <v>260</v>
      </c>
      <c r="T12" s="175">
        <v>2</v>
      </c>
      <c r="U12" s="119" t="s">
        <v>248</v>
      </c>
      <c r="V12" s="175">
        <v>1</v>
      </c>
      <c r="W12" s="119" t="s">
        <v>206</v>
      </c>
      <c r="X12" s="175">
        <v>13</v>
      </c>
      <c r="Y12" s="119" t="s">
        <v>210</v>
      </c>
      <c r="Z12" s="175">
        <v>14</v>
      </c>
      <c r="AA12" s="119" t="s">
        <v>245</v>
      </c>
      <c r="AB12" s="175">
        <v>9</v>
      </c>
      <c r="AC12" s="119" t="s">
        <v>278</v>
      </c>
      <c r="AD12" s="175">
        <v>12</v>
      </c>
      <c r="AE12" s="119" t="s">
        <v>213</v>
      </c>
      <c r="AF12" s="175">
        <v>10</v>
      </c>
      <c r="AG12" s="119" t="s">
        <v>246</v>
      </c>
      <c r="AH12" s="175">
        <v>11</v>
      </c>
      <c r="AI12" s="6">
        <f t="shared" si="1"/>
        <v>136</v>
      </c>
      <c r="AJ12" s="6">
        <f t="shared" si="2"/>
        <v>95</v>
      </c>
    </row>
    <row r="13" spans="1:36" x14ac:dyDescent="0.3">
      <c r="A13">
        <f t="shared" si="0"/>
        <v>3</v>
      </c>
      <c r="B13" s="103" t="s">
        <v>8</v>
      </c>
      <c r="C13" s="124" t="s">
        <v>217</v>
      </c>
      <c r="D13" s="125">
        <v>16</v>
      </c>
      <c r="E13" s="124" t="s">
        <v>262</v>
      </c>
      <c r="F13" s="125">
        <v>12</v>
      </c>
      <c r="G13" s="124" t="s">
        <v>250</v>
      </c>
      <c r="H13" s="125">
        <v>10</v>
      </c>
      <c r="I13" s="124" t="s">
        <v>263</v>
      </c>
      <c r="J13" s="125">
        <v>3</v>
      </c>
      <c r="K13" s="124" t="s">
        <v>261</v>
      </c>
      <c r="L13" s="125">
        <v>4</v>
      </c>
      <c r="M13" s="124" t="s">
        <v>276</v>
      </c>
      <c r="N13" s="125">
        <v>11</v>
      </c>
      <c r="O13" s="124" t="s">
        <v>249</v>
      </c>
      <c r="P13" s="125">
        <v>15</v>
      </c>
      <c r="Q13" s="124" t="s">
        <v>208</v>
      </c>
      <c r="R13" s="125">
        <v>9</v>
      </c>
      <c r="S13" s="124" t="s">
        <v>260</v>
      </c>
      <c r="T13" s="125">
        <v>8</v>
      </c>
      <c r="U13" s="124" t="s">
        <v>216</v>
      </c>
      <c r="V13" s="125">
        <v>7</v>
      </c>
      <c r="W13" s="124" t="s">
        <v>206</v>
      </c>
      <c r="X13" s="125">
        <v>2</v>
      </c>
      <c r="Y13" s="124" t="s">
        <v>210</v>
      </c>
      <c r="Z13" s="125">
        <v>14</v>
      </c>
      <c r="AA13" s="124" t="s">
        <v>245</v>
      </c>
      <c r="AB13" s="125">
        <v>1</v>
      </c>
      <c r="AC13" s="124" t="s">
        <v>278</v>
      </c>
      <c r="AD13" s="125">
        <v>6</v>
      </c>
      <c r="AE13" s="124" t="s">
        <v>213</v>
      </c>
      <c r="AF13" s="125">
        <v>5</v>
      </c>
      <c r="AG13" s="124" t="s">
        <v>246</v>
      </c>
      <c r="AH13" s="125">
        <v>13</v>
      </c>
      <c r="AI13" s="9">
        <f t="shared" si="1"/>
        <v>136</v>
      </c>
      <c r="AJ13" s="9">
        <f t="shared" si="2"/>
        <v>109</v>
      </c>
    </row>
    <row r="14" spans="1:36" x14ac:dyDescent="0.3">
      <c r="A14">
        <f t="shared" si="0"/>
        <v>14</v>
      </c>
      <c r="B14" s="104" t="s">
        <v>6</v>
      </c>
      <c r="C14" s="119" t="s">
        <v>383</v>
      </c>
      <c r="D14" s="175">
        <v>16</v>
      </c>
      <c r="E14" s="119" t="s">
        <v>359</v>
      </c>
      <c r="F14" s="175">
        <v>10</v>
      </c>
      <c r="G14" s="119" t="s">
        <v>356</v>
      </c>
      <c r="H14" s="175">
        <v>6</v>
      </c>
      <c r="I14" s="119" t="s">
        <v>366</v>
      </c>
      <c r="J14" s="175">
        <v>4</v>
      </c>
      <c r="K14" s="119" t="s">
        <v>393</v>
      </c>
      <c r="L14" s="175">
        <v>1</v>
      </c>
      <c r="M14" s="119" t="s">
        <v>352</v>
      </c>
      <c r="N14" s="175">
        <v>11</v>
      </c>
      <c r="O14" s="119" t="s">
        <v>363</v>
      </c>
      <c r="P14" s="175">
        <v>15</v>
      </c>
      <c r="Q14" s="119" t="s">
        <v>361</v>
      </c>
      <c r="R14" s="175">
        <v>2</v>
      </c>
      <c r="S14" s="119" t="s">
        <v>373</v>
      </c>
      <c r="T14" s="175">
        <v>13</v>
      </c>
      <c r="U14" s="119" t="s">
        <v>365</v>
      </c>
      <c r="V14" s="175">
        <v>9</v>
      </c>
      <c r="W14" s="119" t="s">
        <v>354</v>
      </c>
      <c r="X14" s="175">
        <v>3</v>
      </c>
      <c r="Y14" s="119" t="s">
        <v>367</v>
      </c>
      <c r="Z14" s="175">
        <v>14</v>
      </c>
      <c r="AA14" s="119" t="s">
        <v>357</v>
      </c>
      <c r="AB14" s="175">
        <v>7</v>
      </c>
      <c r="AC14" s="119" t="s">
        <v>353</v>
      </c>
      <c r="AD14" s="175">
        <v>8</v>
      </c>
      <c r="AE14" s="119" t="s">
        <v>375</v>
      </c>
      <c r="AF14" s="175">
        <v>5</v>
      </c>
      <c r="AG14" s="119" t="s">
        <v>364</v>
      </c>
      <c r="AH14" s="175">
        <v>12</v>
      </c>
      <c r="AI14" s="6">
        <f t="shared" si="1"/>
        <v>136</v>
      </c>
      <c r="AJ14" s="6">
        <f t="shared" si="2"/>
        <v>99</v>
      </c>
    </row>
    <row r="15" spans="1:36" x14ac:dyDescent="0.3">
      <c r="A15">
        <f t="shared" si="0"/>
        <v>16</v>
      </c>
      <c r="B15" s="103" t="s">
        <v>4</v>
      </c>
      <c r="C15" s="124" t="s">
        <v>217</v>
      </c>
      <c r="D15" s="125">
        <v>16</v>
      </c>
      <c r="E15" s="124" t="s">
        <v>262</v>
      </c>
      <c r="F15" s="125">
        <v>10</v>
      </c>
      <c r="G15" s="124" t="s">
        <v>250</v>
      </c>
      <c r="H15" s="125">
        <v>6</v>
      </c>
      <c r="I15" s="124" t="s">
        <v>263</v>
      </c>
      <c r="J15" s="125">
        <v>8</v>
      </c>
      <c r="K15" s="124" t="s">
        <v>261</v>
      </c>
      <c r="L15" s="125">
        <v>7</v>
      </c>
      <c r="M15" s="124" t="s">
        <v>276</v>
      </c>
      <c r="N15" s="125">
        <v>12</v>
      </c>
      <c r="O15" s="124" t="s">
        <v>249</v>
      </c>
      <c r="P15" s="125">
        <v>15</v>
      </c>
      <c r="Q15" s="124" t="s">
        <v>208</v>
      </c>
      <c r="R15" s="125">
        <v>9</v>
      </c>
      <c r="S15" s="124" t="s">
        <v>260</v>
      </c>
      <c r="T15" s="125">
        <v>2</v>
      </c>
      <c r="U15" s="124" t="s">
        <v>216</v>
      </c>
      <c r="V15" s="125">
        <v>11</v>
      </c>
      <c r="W15" s="124" t="s">
        <v>275</v>
      </c>
      <c r="X15" s="125">
        <v>1</v>
      </c>
      <c r="Y15" s="124" t="s">
        <v>210</v>
      </c>
      <c r="Z15" s="125">
        <v>14</v>
      </c>
      <c r="AA15" s="124" t="s">
        <v>245</v>
      </c>
      <c r="AB15" s="125">
        <v>5</v>
      </c>
      <c r="AC15" s="124" t="s">
        <v>278</v>
      </c>
      <c r="AD15" s="125">
        <v>3</v>
      </c>
      <c r="AE15" s="124" t="s">
        <v>213</v>
      </c>
      <c r="AF15" s="125">
        <v>4</v>
      </c>
      <c r="AG15" s="124" t="s">
        <v>246</v>
      </c>
      <c r="AH15" s="125">
        <v>13</v>
      </c>
      <c r="AI15" s="9">
        <f t="shared" si="1"/>
        <v>136</v>
      </c>
      <c r="AJ15" s="9">
        <f t="shared" si="2"/>
        <v>98</v>
      </c>
    </row>
    <row r="16" spans="1:36" x14ac:dyDescent="0.3">
      <c r="A16">
        <f t="shared" si="0"/>
        <v>22</v>
      </c>
      <c r="B16" s="104" t="s">
        <v>7</v>
      </c>
      <c r="C16" s="119" t="s">
        <v>217</v>
      </c>
      <c r="D16" s="175">
        <v>16</v>
      </c>
      <c r="E16" s="119" t="s">
        <v>262</v>
      </c>
      <c r="F16" s="175">
        <v>10</v>
      </c>
      <c r="G16" s="119" t="s">
        <v>250</v>
      </c>
      <c r="H16" s="175">
        <v>8</v>
      </c>
      <c r="I16" s="119" t="s">
        <v>263</v>
      </c>
      <c r="J16" s="175">
        <v>9</v>
      </c>
      <c r="K16" s="119" t="s">
        <v>261</v>
      </c>
      <c r="L16" s="175">
        <v>6</v>
      </c>
      <c r="M16" s="119" t="s">
        <v>276</v>
      </c>
      <c r="N16" s="175">
        <v>14</v>
      </c>
      <c r="O16" s="119" t="s">
        <v>249</v>
      </c>
      <c r="P16" s="175">
        <v>11</v>
      </c>
      <c r="Q16" s="119" t="s">
        <v>208</v>
      </c>
      <c r="R16" s="175">
        <v>5</v>
      </c>
      <c r="S16" s="119" t="s">
        <v>214</v>
      </c>
      <c r="T16" s="175">
        <v>1</v>
      </c>
      <c r="U16" s="119" t="s">
        <v>216</v>
      </c>
      <c r="V16" s="175">
        <v>13</v>
      </c>
      <c r="W16" s="119" t="s">
        <v>206</v>
      </c>
      <c r="X16" s="175">
        <v>4</v>
      </c>
      <c r="Y16" s="119" t="s">
        <v>210</v>
      </c>
      <c r="Z16" s="175">
        <v>12</v>
      </c>
      <c r="AA16" s="119" t="s">
        <v>245</v>
      </c>
      <c r="AB16" s="175">
        <v>7</v>
      </c>
      <c r="AC16" s="119" t="s">
        <v>278</v>
      </c>
      <c r="AD16" s="175">
        <v>3</v>
      </c>
      <c r="AE16" s="119" t="s">
        <v>213</v>
      </c>
      <c r="AF16" s="175">
        <v>2</v>
      </c>
      <c r="AG16" s="119" t="s">
        <v>246</v>
      </c>
      <c r="AH16" s="175">
        <v>15</v>
      </c>
      <c r="AI16" s="6">
        <f t="shared" si="1"/>
        <v>136</v>
      </c>
      <c r="AJ16" s="6">
        <f t="shared" si="2"/>
        <v>90</v>
      </c>
    </row>
    <row r="17" spans="1:36" x14ac:dyDescent="0.3">
      <c r="A17">
        <f t="shared" si="0"/>
        <v>14</v>
      </c>
      <c r="B17" s="89" t="s">
        <v>40</v>
      </c>
      <c r="C17" s="27" t="s">
        <v>217</v>
      </c>
      <c r="D17" s="28">
        <v>16</v>
      </c>
      <c r="E17" s="27" t="s">
        <v>262</v>
      </c>
      <c r="F17" s="28">
        <v>15</v>
      </c>
      <c r="G17" s="27" t="s">
        <v>251</v>
      </c>
      <c r="H17" s="28">
        <v>3</v>
      </c>
      <c r="I17" s="27" t="s">
        <v>263</v>
      </c>
      <c r="J17" s="28">
        <v>8</v>
      </c>
      <c r="K17" s="27" t="s">
        <v>261</v>
      </c>
      <c r="L17" s="28">
        <v>2</v>
      </c>
      <c r="M17" s="27" t="s">
        <v>276</v>
      </c>
      <c r="N17" s="28">
        <v>9</v>
      </c>
      <c r="O17" s="27" t="s">
        <v>249</v>
      </c>
      <c r="P17" s="28">
        <v>10</v>
      </c>
      <c r="Q17" s="27" t="s">
        <v>208</v>
      </c>
      <c r="R17" s="28">
        <v>1</v>
      </c>
      <c r="S17" s="27" t="s">
        <v>260</v>
      </c>
      <c r="T17" s="28">
        <v>11</v>
      </c>
      <c r="U17" s="27" t="s">
        <v>248</v>
      </c>
      <c r="V17" s="28">
        <v>4</v>
      </c>
      <c r="W17" s="27" t="s">
        <v>275</v>
      </c>
      <c r="X17" s="28">
        <v>5</v>
      </c>
      <c r="Y17" s="27" t="s">
        <v>210</v>
      </c>
      <c r="Z17" s="28">
        <v>13</v>
      </c>
      <c r="AA17" s="27" t="s">
        <v>245</v>
      </c>
      <c r="AB17" s="28">
        <v>6</v>
      </c>
      <c r="AC17" s="27" t="s">
        <v>278</v>
      </c>
      <c r="AD17" s="28">
        <v>12</v>
      </c>
      <c r="AE17" s="27" t="s">
        <v>207</v>
      </c>
      <c r="AF17" s="28">
        <v>7</v>
      </c>
      <c r="AG17" s="27" t="s">
        <v>246</v>
      </c>
      <c r="AH17" s="28">
        <v>14</v>
      </c>
      <c r="AI17" s="25">
        <f t="shared" si="1"/>
        <v>136</v>
      </c>
      <c r="AJ17" s="26">
        <f t="shared" si="2"/>
        <v>99</v>
      </c>
    </row>
    <row r="18" spans="1:36" x14ac:dyDescent="0.3">
      <c r="A18">
        <f t="shared" si="0"/>
        <v>9</v>
      </c>
      <c r="B18" s="104" t="s">
        <v>3</v>
      </c>
      <c r="C18" s="119" t="s">
        <v>217</v>
      </c>
      <c r="D18" s="175">
        <v>16</v>
      </c>
      <c r="E18" s="119" t="s">
        <v>262</v>
      </c>
      <c r="F18" s="175">
        <v>10</v>
      </c>
      <c r="G18" s="119" t="s">
        <v>250</v>
      </c>
      <c r="H18" s="175">
        <v>11</v>
      </c>
      <c r="I18" s="119" t="s">
        <v>263</v>
      </c>
      <c r="J18" s="175">
        <v>3</v>
      </c>
      <c r="K18" s="119" t="s">
        <v>212</v>
      </c>
      <c r="L18" s="175">
        <v>1</v>
      </c>
      <c r="M18" s="119" t="s">
        <v>276</v>
      </c>
      <c r="N18" s="175">
        <v>15</v>
      </c>
      <c r="O18" s="119" t="s">
        <v>249</v>
      </c>
      <c r="P18" s="175">
        <v>14</v>
      </c>
      <c r="Q18" s="119" t="s">
        <v>211</v>
      </c>
      <c r="R18" s="175">
        <v>2</v>
      </c>
      <c r="S18" s="119" t="s">
        <v>260</v>
      </c>
      <c r="T18" s="175">
        <v>7</v>
      </c>
      <c r="U18" s="119" t="s">
        <v>216</v>
      </c>
      <c r="V18" s="175">
        <v>6</v>
      </c>
      <c r="W18" s="119" t="s">
        <v>275</v>
      </c>
      <c r="X18" s="175">
        <v>4</v>
      </c>
      <c r="Y18" s="119" t="s">
        <v>210</v>
      </c>
      <c r="Z18" s="175">
        <v>13</v>
      </c>
      <c r="AA18" s="119" t="s">
        <v>218</v>
      </c>
      <c r="AB18" s="175">
        <v>5</v>
      </c>
      <c r="AC18" s="119" t="s">
        <v>278</v>
      </c>
      <c r="AD18" s="175">
        <v>9</v>
      </c>
      <c r="AE18" s="119" t="s">
        <v>207</v>
      </c>
      <c r="AF18" s="175">
        <v>8</v>
      </c>
      <c r="AG18" s="119" t="s">
        <v>246</v>
      </c>
      <c r="AH18" s="175">
        <v>12</v>
      </c>
      <c r="AI18" s="40">
        <f t="shared" si="1"/>
        <v>136</v>
      </c>
      <c r="AJ18" s="74">
        <f t="shared" si="2"/>
        <v>103</v>
      </c>
    </row>
    <row r="19" spans="1:36" x14ac:dyDescent="0.3">
      <c r="A19">
        <f t="shared" si="0"/>
        <v>1</v>
      </c>
      <c r="B19" s="89" t="s">
        <v>60</v>
      </c>
      <c r="C19" s="27" t="s">
        <v>217</v>
      </c>
      <c r="D19" s="28">
        <v>15</v>
      </c>
      <c r="E19" s="27" t="s">
        <v>262</v>
      </c>
      <c r="F19" s="28">
        <v>12</v>
      </c>
      <c r="G19" s="27" t="s">
        <v>250</v>
      </c>
      <c r="H19" s="28">
        <v>10</v>
      </c>
      <c r="I19" s="27" t="s">
        <v>198</v>
      </c>
      <c r="J19" s="28">
        <v>6</v>
      </c>
      <c r="K19" s="27" t="s">
        <v>261</v>
      </c>
      <c r="L19" s="28">
        <v>4</v>
      </c>
      <c r="M19" s="27" t="s">
        <v>276</v>
      </c>
      <c r="N19" s="28">
        <v>14</v>
      </c>
      <c r="O19" s="27" t="s">
        <v>249</v>
      </c>
      <c r="P19" s="28">
        <v>16</v>
      </c>
      <c r="Q19" s="27" t="s">
        <v>208</v>
      </c>
      <c r="R19" s="28">
        <v>2</v>
      </c>
      <c r="S19" s="27" t="s">
        <v>260</v>
      </c>
      <c r="T19" s="28">
        <v>9</v>
      </c>
      <c r="U19" s="27" t="s">
        <v>216</v>
      </c>
      <c r="V19" s="28">
        <v>11</v>
      </c>
      <c r="W19" s="27" t="s">
        <v>206</v>
      </c>
      <c r="X19" s="28">
        <v>3</v>
      </c>
      <c r="Y19" s="27" t="s">
        <v>210</v>
      </c>
      <c r="Z19" s="28">
        <v>8</v>
      </c>
      <c r="AA19" s="27" t="s">
        <v>245</v>
      </c>
      <c r="AB19" s="28">
        <v>1</v>
      </c>
      <c r="AC19" s="27" t="s">
        <v>278</v>
      </c>
      <c r="AD19" s="28">
        <v>7</v>
      </c>
      <c r="AE19" s="27" t="s">
        <v>213</v>
      </c>
      <c r="AF19" s="28">
        <v>5</v>
      </c>
      <c r="AG19" s="27" t="s">
        <v>246</v>
      </c>
      <c r="AH19" s="28">
        <v>13</v>
      </c>
      <c r="AI19" s="18">
        <f t="shared" si="1"/>
        <v>136</v>
      </c>
      <c r="AJ19" s="9">
        <f t="shared" si="2"/>
        <v>113</v>
      </c>
    </row>
    <row r="20" spans="1:36" x14ac:dyDescent="0.3">
      <c r="A20">
        <f t="shared" si="0"/>
        <v>5</v>
      </c>
      <c r="B20" s="104" t="s">
        <v>61</v>
      </c>
      <c r="C20" s="119" t="s">
        <v>217</v>
      </c>
      <c r="D20" s="175">
        <v>12</v>
      </c>
      <c r="E20" s="119" t="s">
        <v>262</v>
      </c>
      <c r="F20" s="175">
        <v>10</v>
      </c>
      <c r="G20" s="119" t="s">
        <v>250</v>
      </c>
      <c r="H20" s="175">
        <v>9</v>
      </c>
      <c r="I20" s="119" t="s">
        <v>263</v>
      </c>
      <c r="J20" s="175">
        <v>3</v>
      </c>
      <c r="K20" s="119" t="s">
        <v>212</v>
      </c>
      <c r="L20" s="175">
        <v>4</v>
      </c>
      <c r="M20" s="119" t="s">
        <v>276</v>
      </c>
      <c r="N20" s="175">
        <v>16</v>
      </c>
      <c r="O20" s="119" t="s">
        <v>249</v>
      </c>
      <c r="P20" s="175">
        <v>15</v>
      </c>
      <c r="Q20" s="119" t="s">
        <v>208</v>
      </c>
      <c r="R20" s="175">
        <v>6</v>
      </c>
      <c r="S20" s="119" t="s">
        <v>260</v>
      </c>
      <c r="T20" s="175">
        <v>11</v>
      </c>
      <c r="U20" s="119" t="s">
        <v>216</v>
      </c>
      <c r="V20" s="175">
        <v>2</v>
      </c>
      <c r="W20" s="119" t="s">
        <v>206</v>
      </c>
      <c r="X20" s="175">
        <v>1</v>
      </c>
      <c r="Y20" s="119" t="s">
        <v>210</v>
      </c>
      <c r="Z20" s="175">
        <v>14</v>
      </c>
      <c r="AA20" s="119" t="s">
        <v>245</v>
      </c>
      <c r="AB20" s="175">
        <v>5</v>
      </c>
      <c r="AC20" s="119" t="s">
        <v>278</v>
      </c>
      <c r="AD20" s="175">
        <v>7</v>
      </c>
      <c r="AE20" s="119" t="s">
        <v>213</v>
      </c>
      <c r="AF20" s="175">
        <v>8</v>
      </c>
      <c r="AG20" s="119" t="s">
        <v>246</v>
      </c>
      <c r="AH20" s="175">
        <v>13</v>
      </c>
      <c r="AI20" s="40">
        <f t="shared" si="1"/>
        <v>136</v>
      </c>
      <c r="AJ20" s="74">
        <f t="shared" si="2"/>
        <v>107</v>
      </c>
    </row>
    <row r="21" spans="1:36" x14ac:dyDescent="0.3">
      <c r="A21">
        <f t="shared" si="0"/>
        <v>12</v>
      </c>
      <c r="B21" s="103" t="s">
        <v>340</v>
      </c>
      <c r="C21" s="124" t="s">
        <v>217</v>
      </c>
      <c r="D21" s="125">
        <v>15</v>
      </c>
      <c r="E21" s="124" t="s">
        <v>403</v>
      </c>
      <c r="F21" s="125">
        <v>13</v>
      </c>
      <c r="G21" s="124" t="s">
        <v>251</v>
      </c>
      <c r="H21" s="125">
        <v>1</v>
      </c>
      <c r="I21" s="124" t="s">
        <v>263</v>
      </c>
      <c r="J21" s="125">
        <v>7</v>
      </c>
      <c r="K21" s="124" t="s">
        <v>261</v>
      </c>
      <c r="L21" s="125">
        <v>8</v>
      </c>
      <c r="M21" s="124" t="s">
        <v>276</v>
      </c>
      <c r="N21" s="125">
        <v>12</v>
      </c>
      <c r="O21" s="124" t="s">
        <v>249</v>
      </c>
      <c r="P21" s="125">
        <v>16</v>
      </c>
      <c r="Q21" s="124" t="s">
        <v>208</v>
      </c>
      <c r="R21" s="125">
        <v>6</v>
      </c>
      <c r="S21" s="124" t="s">
        <v>260</v>
      </c>
      <c r="T21" s="125">
        <v>5</v>
      </c>
      <c r="U21" s="124" t="s">
        <v>216</v>
      </c>
      <c r="V21" s="125">
        <v>11</v>
      </c>
      <c r="W21" s="124" t="s">
        <v>206</v>
      </c>
      <c r="X21" s="125">
        <v>4</v>
      </c>
      <c r="Y21" s="124" t="s">
        <v>210</v>
      </c>
      <c r="Z21" s="125">
        <v>10</v>
      </c>
      <c r="AA21" s="124" t="s">
        <v>245</v>
      </c>
      <c r="AB21" s="125">
        <v>2</v>
      </c>
      <c r="AC21" s="124" t="s">
        <v>278</v>
      </c>
      <c r="AD21" s="125">
        <v>3</v>
      </c>
      <c r="AE21" s="124" t="s">
        <v>213</v>
      </c>
      <c r="AF21" s="125">
        <v>9</v>
      </c>
      <c r="AG21" s="124" t="s">
        <v>246</v>
      </c>
      <c r="AH21" s="125">
        <v>14</v>
      </c>
      <c r="AI21" s="9">
        <f t="shared" si="1"/>
        <v>136</v>
      </c>
      <c r="AJ21" s="9">
        <f t="shared" si="2"/>
        <v>101</v>
      </c>
    </row>
    <row r="22" spans="1:36" x14ac:dyDescent="0.3">
      <c r="A22">
        <f t="shared" si="0"/>
        <v>6</v>
      </c>
      <c r="B22" s="104" t="s">
        <v>339</v>
      </c>
      <c r="C22" s="119" t="s">
        <v>217</v>
      </c>
      <c r="D22" s="175">
        <v>16</v>
      </c>
      <c r="E22" s="119" t="s">
        <v>262</v>
      </c>
      <c r="F22" s="175">
        <v>10</v>
      </c>
      <c r="G22" s="119" t="s">
        <v>250</v>
      </c>
      <c r="H22" s="175">
        <v>8</v>
      </c>
      <c r="I22" s="119" t="s">
        <v>263</v>
      </c>
      <c r="J22" s="175">
        <v>2</v>
      </c>
      <c r="K22" s="119" t="s">
        <v>212</v>
      </c>
      <c r="L22" s="175">
        <v>1</v>
      </c>
      <c r="M22" s="119" t="s">
        <v>276</v>
      </c>
      <c r="N22" s="175">
        <v>14</v>
      </c>
      <c r="O22" s="119" t="s">
        <v>249</v>
      </c>
      <c r="P22" s="175">
        <v>13</v>
      </c>
      <c r="Q22" s="119" t="s">
        <v>208</v>
      </c>
      <c r="R22" s="175">
        <v>7</v>
      </c>
      <c r="S22" s="119" t="s">
        <v>260</v>
      </c>
      <c r="T22" s="175">
        <v>11</v>
      </c>
      <c r="U22" s="119" t="s">
        <v>216</v>
      </c>
      <c r="V22" s="175">
        <v>9</v>
      </c>
      <c r="W22" s="119" t="s">
        <v>206</v>
      </c>
      <c r="X22" s="175">
        <v>6</v>
      </c>
      <c r="Y22" s="119" t="s">
        <v>210</v>
      </c>
      <c r="Z22" s="175">
        <v>12</v>
      </c>
      <c r="AA22" s="119" t="s">
        <v>218</v>
      </c>
      <c r="AB22" s="175">
        <v>3</v>
      </c>
      <c r="AC22" s="119" t="s">
        <v>278</v>
      </c>
      <c r="AD22" s="175">
        <v>5</v>
      </c>
      <c r="AE22" s="119" t="s">
        <v>213</v>
      </c>
      <c r="AF22" s="175">
        <v>4</v>
      </c>
      <c r="AG22" s="119" t="s">
        <v>246</v>
      </c>
      <c r="AH22" s="175">
        <v>15</v>
      </c>
      <c r="AI22" s="6">
        <f t="shared" si="1"/>
        <v>136</v>
      </c>
      <c r="AJ22" s="6">
        <f t="shared" si="2"/>
        <v>106</v>
      </c>
    </row>
    <row r="23" spans="1:36" x14ac:dyDescent="0.3">
      <c r="A23">
        <f t="shared" si="0"/>
        <v>8</v>
      </c>
      <c r="B23" s="89" t="s">
        <v>347</v>
      </c>
      <c r="C23" s="124" t="s">
        <v>217</v>
      </c>
      <c r="D23" s="125">
        <v>15</v>
      </c>
      <c r="E23" s="124" t="s">
        <v>262</v>
      </c>
      <c r="F23" s="125">
        <v>10</v>
      </c>
      <c r="G23" s="124" t="s">
        <v>250</v>
      </c>
      <c r="H23" s="125">
        <v>9</v>
      </c>
      <c r="I23" s="124" t="s">
        <v>198</v>
      </c>
      <c r="J23" s="125">
        <v>3</v>
      </c>
      <c r="K23" s="124" t="s">
        <v>261</v>
      </c>
      <c r="L23" s="125">
        <v>7</v>
      </c>
      <c r="M23" s="124" t="s">
        <v>276</v>
      </c>
      <c r="N23" s="125">
        <v>13</v>
      </c>
      <c r="O23" s="124" t="s">
        <v>249</v>
      </c>
      <c r="P23" s="125">
        <v>14</v>
      </c>
      <c r="Q23" s="124" t="s">
        <v>208</v>
      </c>
      <c r="R23" s="125">
        <v>6</v>
      </c>
      <c r="S23" s="124" t="s">
        <v>260</v>
      </c>
      <c r="T23" s="125">
        <v>8</v>
      </c>
      <c r="U23" s="124" t="s">
        <v>216</v>
      </c>
      <c r="V23" s="125">
        <v>11</v>
      </c>
      <c r="W23" s="124" t="s">
        <v>275</v>
      </c>
      <c r="X23" s="125">
        <v>1</v>
      </c>
      <c r="Y23" s="124" t="s">
        <v>210</v>
      </c>
      <c r="Z23" s="125">
        <v>16</v>
      </c>
      <c r="AA23" s="124" t="s">
        <v>218</v>
      </c>
      <c r="AB23" s="125">
        <v>2</v>
      </c>
      <c r="AC23" s="124" t="s">
        <v>278</v>
      </c>
      <c r="AD23" s="125">
        <v>5</v>
      </c>
      <c r="AE23" s="124" t="s">
        <v>207</v>
      </c>
      <c r="AF23" s="125">
        <v>4</v>
      </c>
      <c r="AG23" s="124" t="s">
        <v>246</v>
      </c>
      <c r="AH23" s="125">
        <v>12</v>
      </c>
      <c r="AI23" s="9">
        <f t="shared" si="1"/>
        <v>136</v>
      </c>
      <c r="AJ23" s="9">
        <f t="shared" si="2"/>
        <v>105</v>
      </c>
    </row>
    <row r="24" spans="1:36" x14ac:dyDescent="0.3">
      <c r="A24">
        <f t="shared" si="0"/>
        <v>16</v>
      </c>
      <c r="B24" s="104" t="s">
        <v>345</v>
      </c>
      <c r="C24" s="119" t="s">
        <v>217</v>
      </c>
      <c r="D24" s="175">
        <v>16</v>
      </c>
      <c r="E24" s="119" t="s">
        <v>262</v>
      </c>
      <c r="F24" s="175">
        <v>10</v>
      </c>
      <c r="G24" s="119" t="s">
        <v>250</v>
      </c>
      <c r="H24" s="175">
        <v>8</v>
      </c>
      <c r="I24" s="119" t="s">
        <v>263</v>
      </c>
      <c r="J24" s="175">
        <v>5</v>
      </c>
      <c r="K24" s="119" t="s">
        <v>261</v>
      </c>
      <c r="L24" s="175">
        <v>6</v>
      </c>
      <c r="M24" s="119" t="s">
        <v>276</v>
      </c>
      <c r="N24" s="175">
        <v>14</v>
      </c>
      <c r="O24" s="119" t="s">
        <v>249</v>
      </c>
      <c r="P24" s="175">
        <v>13</v>
      </c>
      <c r="Q24" s="119" t="s">
        <v>208</v>
      </c>
      <c r="R24" s="175">
        <v>7</v>
      </c>
      <c r="S24" s="119" t="s">
        <v>260</v>
      </c>
      <c r="T24" s="175">
        <v>9</v>
      </c>
      <c r="U24" s="119" t="s">
        <v>216</v>
      </c>
      <c r="V24" s="175">
        <v>11</v>
      </c>
      <c r="W24" s="119" t="s">
        <v>206</v>
      </c>
      <c r="X24" s="175">
        <v>4</v>
      </c>
      <c r="Y24" s="119" t="s">
        <v>210</v>
      </c>
      <c r="Z24" s="175">
        <v>15</v>
      </c>
      <c r="AA24" s="119" t="s">
        <v>245</v>
      </c>
      <c r="AB24" s="175">
        <v>1</v>
      </c>
      <c r="AC24" s="119" t="s">
        <v>278</v>
      </c>
      <c r="AD24" s="175">
        <v>3</v>
      </c>
      <c r="AE24" s="119" t="s">
        <v>207</v>
      </c>
      <c r="AF24" s="175">
        <v>2</v>
      </c>
      <c r="AG24" s="119" t="s">
        <v>246</v>
      </c>
      <c r="AH24" s="175">
        <v>12</v>
      </c>
      <c r="AI24" s="6">
        <f t="shared" si="1"/>
        <v>136</v>
      </c>
      <c r="AJ24" s="6">
        <f t="shared" si="2"/>
        <v>98</v>
      </c>
    </row>
    <row r="25" spans="1:36" ht="14.95" thickBot="1" x14ac:dyDescent="0.35">
      <c r="A25">
        <f t="shared" si="0"/>
        <v>6</v>
      </c>
      <c r="B25" s="118" t="s">
        <v>346</v>
      </c>
      <c r="C25" s="124" t="s">
        <v>217</v>
      </c>
      <c r="D25" s="125">
        <v>16</v>
      </c>
      <c r="E25" s="124" t="s">
        <v>262</v>
      </c>
      <c r="F25" s="125">
        <v>10</v>
      </c>
      <c r="G25" s="124" t="s">
        <v>250</v>
      </c>
      <c r="H25" s="125">
        <v>11</v>
      </c>
      <c r="I25" s="124" t="s">
        <v>263</v>
      </c>
      <c r="J25" s="125">
        <v>1</v>
      </c>
      <c r="K25" s="124" t="s">
        <v>212</v>
      </c>
      <c r="L25" s="125">
        <v>3</v>
      </c>
      <c r="M25" s="124" t="s">
        <v>276</v>
      </c>
      <c r="N25" s="125">
        <v>12</v>
      </c>
      <c r="O25" s="124" t="s">
        <v>249</v>
      </c>
      <c r="P25" s="125">
        <v>15</v>
      </c>
      <c r="Q25" s="124" t="s">
        <v>208</v>
      </c>
      <c r="R25" s="125">
        <v>6</v>
      </c>
      <c r="S25" s="124" t="s">
        <v>260</v>
      </c>
      <c r="T25" s="125">
        <v>9</v>
      </c>
      <c r="U25" s="124" t="s">
        <v>216</v>
      </c>
      <c r="V25" s="125">
        <v>8</v>
      </c>
      <c r="W25" s="124" t="s">
        <v>275</v>
      </c>
      <c r="X25" s="125">
        <v>5</v>
      </c>
      <c r="Y25" s="124" t="s">
        <v>210</v>
      </c>
      <c r="Z25" s="125">
        <v>14</v>
      </c>
      <c r="AA25" s="124" t="s">
        <v>245</v>
      </c>
      <c r="AB25" s="125">
        <v>4</v>
      </c>
      <c r="AC25" s="124" t="s">
        <v>278</v>
      </c>
      <c r="AD25" s="125">
        <v>7</v>
      </c>
      <c r="AE25" s="124" t="s">
        <v>213</v>
      </c>
      <c r="AF25" s="125">
        <v>2</v>
      </c>
      <c r="AG25" s="124" t="s">
        <v>246</v>
      </c>
      <c r="AH25" s="125">
        <v>13</v>
      </c>
      <c r="AI25" s="59">
        <f t="shared" si="1"/>
        <v>136</v>
      </c>
      <c r="AJ25" s="60">
        <f t="shared" si="2"/>
        <v>106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NYJ@BAL</v>
      </c>
      <c r="D32" s="193"/>
      <c r="E32" s="193" t="str">
        <f t="shared" ref="E32" si="3">E3</f>
        <v>SEA@CAR</v>
      </c>
      <c r="F32" s="193"/>
      <c r="G32" s="193" t="str">
        <f t="shared" ref="G32" si="4">G3</f>
        <v>PHI@WAS</v>
      </c>
      <c r="H32" s="193"/>
      <c r="I32" s="193" t="str">
        <f t="shared" ref="I32" si="5">I3</f>
        <v>HOU@TEN</v>
      </c>
      <c r="J32" s="193"/>
      <c r="K32" s="193" t="str">
        <f t="shared" ref="K32" si="6">K3</f>
        <v>MIA@NYG</v>
      </c>
      <c r="L32" s="193"/>
      <c r="M32" s="193" t="str">
        <f t="shared" ref="M32" si="7">M3</f>
        <v>DEN@KC</v>
      </c>
      <c r="N32" s="193"/>
      <c r="O32" s="193" t="str">
        <f t="shared" ref="O32" si="8">O3</f>
        <v>NE@CIN</v>
      </c>
      <c r="P32" s="193"/>
      <c r="Q32" s="193" t="str">
        <f t="shared" ref="Q32" si="9">Q3</f>
        <v>TB@DET</v>
      </c>
      <c r="R32" s="193"/>
      <c r="S32" s="193" t="str">
        <f t="shared" ref="S32" si="10">S3</f>
        <v>CHI@GB</v>
      </c>
      <c r="T32" s="193"/>
      <c r="U32" s="193" t="str">
        <f t="shared" ref="U32" si="11">U3</f>
        <v>JAX@OAK</v>
      </c>
      <c r="V32" s="193"/>
      <c r="W32" s="193" t="str">
        <f t="shared" ref="W32" si="12">W3</f>
        <v>CLE@ARI</v>
      </c>
      <c r="X32" s="193"/>
      <c r="Y32" s="193" t="str">
        <f t="shared" ref="Y32" si="13">Y3</f>
        <v>ATL@SF</v>
      </c>
      <c r="Z32" s="193"/>
      <c r="AA32" s="193" t="str">
        <f t="shared" ref="AA32" si="14">AA3</f>
        <v>LAR@DAL</v>
      </c>
      <c r="AB32" s="193"/>
      <c r="AC32" s="193" t="str">
        <f t="shared" ref="AC32" si="15">AC3</f>
        <v>MIN@LAC</v>
      </c>
      <c r="AD32" s="193"/>
      <c r="AE32" s="193" t="str">
        <f t="shared" ref="AE32" si="16">AE3</f>
        <v>BUF@PIT</v>
      </c>
      <c r="AF32" s="193"/>
      <c r="AG32" s="193" t="str">
        <f t="shared" ref="AG32" si="17">AG3</f>
        <v>IND@NO</v>
      </c>
      <c r="AH32" s="193"/>
      <c r="AI32" s="20"/>
    </row>
    <row r="33" spans="2:36" x14ac:dyDescent="0.3">
      <c r="B33" s="135" t="str">
        <f>B4</f>
        <v>Tyson</v>
      </c>
      <c r="C33" s="195">
        <f>IF(C4="bal",D4,"-")</f>
        <v>16</v>
      </c>
      <c r="D33" s="195"/>
      <c r="E33" s="190">
        <f>IF(E4="sea",F4,"-")</f>
        <v>9</v>
      </c>
      <c r="F33" s="192"/>
      <c r="G33" s="190">
        <f>IF(G4="phi",H4,"-")</f>
        <v>5</v>
      </c>
      <c r="H33" s="192"/>
      <c r="I33" s="190">
        <f>IF(I4="hou",J4,"-")</f>
        <v>2</v>
      </c>
      <c r="J33" s="192"/>
      <c r="K33" s="190">
        <f>IF(K4="nyg",L4,"-")</f>
        <v>7</v>
      </c>
      <c r="L33" s="192"/>
      <c r="M33" s="190">
        <f>IF(M4="kc",N4,"-")</f>
        <v>11</v>
      </c>
      <c r="N33" s="192"/>
      <c r="O33" s="190">
        <f>IF(O4="ne",P4,"-")</f>
        <v>13</v>
      </c>
      <c r="P33" s="192"/>
      <c r="Q33" s="190">
        <f>IF(Q4="tb",R4,"-")</f>
        <v>6</v>
      </c>
      <c r="R33" s="192"/>
      <c r="S33" s="190">
        <f>IF(S4="gb",T4,"-")</f>
        <v>12</v>
      </c>
      <c r="T33" s="192"/>
      <c r="U33" s="190" t="str">
        <f>IF(U4="jax",V4,"-")</f>
        <v>-</v>
      </c>
      <c r="V33" s="192"/>
      <c r="W33" s="190" t="str">
        <f>IF(W4="ari",X4,"-")</f>
        <v>-</v>
      </c>
      <c r="X33" s="192"/>
      <c r="Y33" s="190" t="str">
        <f t="shared" ref="Y33" si="18">IF(Y4="",Z4,"-")</f>
        <v>-</v>
      </c>
      <c r="Z33" s="192"/>
      <c r="AA33" s="190">
        <f>IF(AA4="dal",AB4,"-")</f>
        <v>1</v>
      </c>
      <c r="AB33" s="192"/>
      <c r="AC33" s="190">
        <f>IF(AC4="min",AD4,"-")</f>
        <v>4</v>
      </c>
      <c r="AD33" s="192"/>
      <c r="AE33" s="190" t="str">
        <f>IF(AE4="buf",AF4,"-")</f>
        <v>-</v>
      </c>
      <c r="AF33" s="192"/>
      <c r="AG33" s="190">
        <f>IF(AG4="no",AH4,"-")</f>
        <v>15</v>
      </c>
      <c r="AH33" s="192"/>
      <c r="AJ33" s="21">
        <f t="shared" ref="AJ33:AJ54" si="19">COUNTIF(C33:AH33,"&gt;=1")</f>
        <v>12</v>
      </c>
    </row>
    <row r="34" spans="2:36" x14ac:dyDescent="0.3">
      <c r="B34" s="12" t="str">
        <f t="shared" ref="B34:B54" si="20">B5</f>
        <v>Ben</v>
      </c>
      <c r="C34" s="186">
        <f t="shared" ref="C34:C54" si="21">IF(C5="bal",D5,"-")</f>
        <v>16</v>
      </c>
      <c r="D34" s="187"/>
      <c r="E34" s="186">
        <f t="shared" ref="E34:E54" si="22">IF(E5="sea",F5,"-")</f>
        <v>11</v>
      </c>
      <c r="F34" s="187"/>
      <c r="G34" s="186">
        <f t="shared" ref="G34:G54" si="23">IF(G5="phi",H5,"-")</f>
        <v>8</v>
      </c>
      <c r="H34" s="187"/>
      <c r="I34" s="186" t="str">
        <f t="shared" ref="I34:I54" si="24">IF(I5="hou",J5,"-")</f>
        <v>-</v>
      </c>
      <c r="J34" s="187"/>
      <c r="K34" s="186" t="str">
        <f t="shared" ref="K34:K54" si="25">IF(K5="nyg",L5,"-")</f>
        <v>-</v>
      </c>
      <c r="L34" s="187"/>
      <c r="M34" s="186">
        <f t="shared" ref="M34:M54" si="26">IF(M5="kc",N5,"-")</f>
        <v>15</v>
      </c>
      <c r="N34" s="187"/>
      <c r="O34" s="186">
        <f t="shared" ref="O34:O54" si="27">IF(O5="ne",P5,"-")</f>
        <v>12</v>
      </c>
      <c r="P34" s="187"/>
      <c r="Q34" s="186">
        <f t="shared" ref="Q34:Q54" si="28">IF(Q5="tb",R5,"-")</f>
        <v>9</v>
      </c>
      <c r="R34" s="187"/>
      <c r="S34" s="186" t="str">
        <f t="shared" ref="S34:S54" si="29">IF(S5="gb",T5,"-")</f>
        <v>-</v>
      </c>
      <c r="T34" s="187"/>
      <c r="U34" s="186" t="str">
        <f t="shared" ref="U34:U54" si="30">IF(U5="jax",V5,"-")</f>
        <v>-</v>
      </c>
      <c r="V34" s="187"/>
      <c r="W34" s="186">
        <f t="shared" ref="W34:W54" si="31">IF(W5="ari",X5,"-")</f>
        <v>6</v>
      </c>
      <c r="X34" s="187"/>
      <c r="Y34" s="186" t="str">
        <f t="shared" ref="Y34:Y54" si="32">IF(Y5="",Z5,"-")</f>
        <v>-</v>
      </c>
      <c r="Z34" s="187"/>
      <c r="AA34" s="186" t="str">
        <f t="shared" ref="AA34:AA54" si="33">IF(AA5="dal",AB5,"-")</f>
        <v>-</v>
      </c>
      <c r="AB34" s="187"/>
      <c r="AC34" s="186" t="str">
        <f t="shared" ref="AC34:AC54" si="34">IF(AC5="min",AD5,"-")</f>
        <v>-</v>
      </c>
      <c r="AD34" s="187"/>
      <c r="AE34" s="186">
        <f t="shared" ref="AE34:AE54" si="35">IF(AE5="buf",AF5,"-")</f>
        <v>5</v>
      </c>
      <c r="AF34" s="187"/>
      <c r="AG34" s="186">
        <f t="shared" ref="AG34:AG54" si="36">IF(AG5="no",AH5,"-")</f>
        <v>13</v>
      </c>
      <c r="AH34" s="188"/>
      <c r="AJ34" s="21">
        <f t="shared" si="19"/>
        <v>9</v>
      </c>
    </row>
    <row r="35" spans="2:36" x14ac:dyDescent="0.3">
      <c r="B35" s="11" t="str">
        <f t="shared" si="20"/>
        <v>Trevor</v>
      </c>
      <c r="C35" s="183">
        <f t="shared" si="21"/>
        <v>16</v>
      </c>
      <c r="D35" s="184"/>
      <c r="E35" s="183">
        <f t="shared" si="22"/>
        <v>11</v>
      </c>
      <c r="F35" s="184"/>
      <c r="G35" s="183" t="str">
        <f t="shared" si="23"/>
        <v>-</v>
      </c>
      <c r="H35" s="184"/>
      <c r="I35" s="183" t="str">
        <f t="shared" si="24"/>
        <v>-</v>
      </c>
      <c r="J35" s="184"/>
      <c r="K35" s="183">
        <f t="shared" si="25"/>
        <v>6</v>
      </c>
      <c r="L35" s="184"/>
      <c r="M35" s="183">
        <f t="shared" si="26"/>
        <v>14</v>
      </c>
      <c r="N35" s="184"/>
      <c r="O35" s="183">
        <f t="shared" si="27"/>
        <v>15</v>
      </c>
      <c r="P35" s="184"/>
      <c r="Q35" s="183">
        <f t="shared" si="28"/>
        <v>9</v>
      </c>
      <c r="R35" s="184"/>
      <c r="S35" s="183">
        <f t="shared" si="29"/>
        <v>4</v>
      </c>
      <c r="T35" s="184"/>
      <c r="U35" s="183" t="str">
        <f t="shared" si="30"/>
        <v>-</v>
      </c>
      <c r="V35" s="184"/>
      <c r="W35" s="183" t="str">
        <f t="shared" si="31"/>
        <v>-</v>
      </c>
      <c r="X35" s="184"/>
      <c r="Y35" s="183" t="str">
        <f t="shared" si="32"/>
        <v>-</v>
      </c>
      <c r="Z35" s="184"/>
      <c r="AA35" s="183" t="str">
        <f t="shared" si="33"/>
        <v>-</v>
      </c>
      <c r="AB35" s="184"/>
      <c r="AC35" s="183">
        <f t="shared" si="34"/>
        <v>7</v>
      </c>
      <c r="AD35" s="184"/>
      <c r="AE35" s="183" t="str">
        <f t="shared" si="35"/>
        <v>-</v>
      </c>
      <c r="AF35" s="184"/>
      <c r="AG35" s="183">
        <f t="shared" si="36"/>
        <v>12</v>
      </c>
      <c r="AH35" s="185"/>
      <c r="AJ35" s="21">
        <f t="shared" si="19"/>
        <v>9</v>
      </c>
    </row>
    <row r="36" spans="2:36" x14ac:dyDescent="0.3">
      <c r="B36" s="12" t="str">
        <f t="shared" si="20"/>
        <v>Alex</v>
      </c>
      <c r="C36" s="186">
        <f t="shared" si="21"/>
        <v>16</v>
      </c>
      <c r="D36" s="187"/>
      <c r="E36" s="186">
        <f t="shared" si="22"/>
        <v>9</v>
      </c>
      <c r="F36" s="187"/>
      <c r="G36" s="186">
        <f t="shared" si="23"/>
        <v>8</v>
      </c>
      <c r="H36" s="187"/>
      <c r="I36" s="186" t="str">
        <f t="shared" si="24"/>
        <v>-</v>
      </c>
      <c r="J36" s="187"/>
      <c r="K36" s="186" t="str">
        <f t="shared" si="25"/>
        <v>-</v>
      </c>
      <c r="L36" s="187"/>
      <c r="M36" s="186">
        <f t="shared" si="26"/>
        <v>12</v>
      </c>
      <c r="N36" s="187"/>
      <c r="O36" s="186">
        <f t="shared" si="27"/>
        <v>15</v>
      </c>
      <c r="P36" s="187"/>
      <c r="Q36" s="186">
        <f t="shared" si="28"/>
        <v>4</v>
      </c>
      <c r="R36" s="187"/>
      <c r="S36" s="186">
        <f t="shared" si="29"/>
        <v>11</v>
      </c>
      <c r="T36" s="187"/>
      <c r="U36" s="186" t="str">
        <f t="shared" si="30"/>
        <v>-</v>
      </c>
      <c r="V36" s="187"/>
      <c r="W36" s="186" t="str">
        <f t="shared" si="31"/>
        <v>-</v>
      </c>
      <c r="X36" s="187"/>
      <c r="Y36" s="186" t="str">
        <f t="shared" si="32"/>
        <v>-</v>
      </c>
      <c r="Z36" s="187"/>
      <c r="AA36" s="186" t="str">
        <f t="shared" si="33"/>
        <v>-</v>
      </c>
      <c r="AB36" s="187"/>
      <c r="AC36" s="186">
        <f t="shared" si="34"/>
        <v>10</v>
      </c>
      <c r="AD36" s="187"/>
      <c r="AE36" s="186">
        <f t="shared" si="35"/>
        <v>3</v>
      </c>
      <c r="AF36" s="187"/>
      <c r="AG36" s="186">
        <f t="shared" si="36"/>
        <v>14</v>
      </c>
      <c r="AH36" s="188"/>
      <c r="AJ36" s="21">
        <f t="shared" si="19"/>
        <v>10</v>
      </c>
    </row>
    <row r="37" spans="2:36" x14ac:dyDescent="0.3">
      <c r="B37" s="11" t="str">
        <f t="shared" si="20"/>
        <v>Katelyn</v>
      </c>
      <c r="C37" s="183">
        <f t="shared" si="21"/>
        <v>16</v>
      </c>
      <c r="D37" s="184"/>
      <c r="E37" s="183">
        <f t="shared" si="22"/>
        <v>12</v>
      </c>
      <c r="F37" s="184"/>
      <c r="G37" s="183">
        <f t="shared" si="23"/>
        <v>8</v>
      </c>
      <c r="H37" s="184"/>
      <c r="I37" s="183" t="str">
        <f t="shared" si="24"/>
        <v>-</v>
      </c>
      <c r="J37" s="184"/>
      <c r="K37" s="183">
        <f t="shared" si="25"/>
        <v>4</v>
      </c>
      <c r="L37" s="184"/>
      <c r="M37" s="183">
        <f t="shared" si="26"/>
        <v>14</v>
      </c>
      <c r="N37" s="184"/>
      <c r="O37" s="183">
        <f t="shared" si="27"/>
        <v>13</v>
      </c>
      <c r="P37" s="184"/>
      <c r="Q37" s="183">
        <f t="shared" si="28"/>
        <v>7</v>
      </c>
      <c r="R37" s="184"/>
      <c r="S37" s="183">
        <f t="shared" si="29"/>
        <v>10</v>
      </c>
      <c r="T37" s="184"/>
      <c r="U37" s="183" t="str">
        <f t="shared" si="30"/>
        <v>-</v>
      </c>
      <c r="V37" s="184"/>
      <c r="W37" s="183" t="str">
        <f t="shared" si="31"/>
        <v>-</v>
      </c>
      <c r="X37" s="184"/>
      <c r="Y37" s="183" t="str">
        <f t="shared" si="32"/>
        <v>-</v>
      </c>
      <c r="Z37" s="184"/>
      <c r="AA37" s="183" t="str">
        <f t="shared" si="33"/>
        <v>-</v>
      </c>
      <c r="AB37" s="184"/>
      <c r="AC37" s="183">
        <f t="shared" si="34"/>
        <v>5</v>
      </c>
      <c r="AD37" s="184"/>
      <c r="AE37" s="183">
        <f t="shared" si="35"/>
        <v>2</v>
      </c>
      <c r="AF37" s="184"/>
      <c r="AG37" s="183">
        <f t="shared" si="36"/>
        <v>11</v>
      </c>
      <c r="AH37" s="185"/>
      <c r="AJ37" s="21">
        <f t="shared" si="19"/>
        <v>11</v>
      </c>
    </row>
    <row r="38" spans="2:36" x14ac:dyDescent="0.3">
      <c r="B38" s="12" t="str">
        <f t="shared" si="20"/>
        <v>Shelby</v>
      </c>
      <c r="C38" s="186">
        <f t="shared" si="21"/>
        <v>16</v>
      </c>
      <c r="D38" s="187"/>
      <c r="E38" s="186">
        <f t="shared" si="22"/>
        <v>12</v>
      </c>
      <c r="F38" s="187"/>
      <c r="G38" s="186">
        <f t="shared" si="23"/>
        <v>11</v>
      </c>
      <c r="H38" s="187"/>
      <c r="I38" s="186" t="str">
        <f t="shared" si="24"/>
        <v>-</v>
      </c>
      <c r="J38" s="187"/>
      <c r="K38" s="186" t="str">
        <f t="shared" si="25"/>
        <v>-</v>
      </c>
      <c r="L38" s="187"/>
      <c r="M38" s="186">
        <f t="shared" si="26"/>
        <v>10</v>
      </c>
      <c r="N38" s="187"/>
      <c r="O38" s="186">
        <f t="shared" si="27"/>
        <v>14</v>
      </c>
      <c r="P38" s="187"/>
      <c r="Q38" s="186">
        <f t="shared" si="28"/>
        <v>7</v>
      </c>
      <c r="R38" s="187"/>
      <c r="S38" s="186">
        <f t="shared" si="29"/>
        <v>8</v>
      </c>
      <c r="T38" s="187"/>
      <c r="U38" s="186" t="str">
        <f t="shared" si="30"/>
        <v>-</v>
      </c>
      <c r="V38" s="187"/>
      <c r="W38" s="186" t="str">
        <f t="shared" si="31"/>
        <v>-</v>
      </c>
      <c r="X38" s="187"/>
      <c r="Y38" s="186" t="str">
        <f t="shared" si="32"/>
        <v>-</v>
      </c>
      <c r="Z38" s="187"/>
      <c r="AA38" s="186" t="str">
        <f t="shared" si="33"/>
        <v>-</v>
      </c>
      <c r="AB38" s="187"/>
      <c r="AC38" s="186">
        <f t="shared" si="34"/>
        <v>2</v>
      </c>
      <c r="AD38" s="187"/>
      <c r="AE38" s="186">
        <f t="shared" si="35"/>
        <v>5</v>
      </c>
      <c r="AF38" s="187"/>
      <c r="AG38" s="186">
        <f t="shared" si="36"/>
        <v>13</v>
      </c>
      <c r="AH38" s="188"/>
      <c r="AJ38" s="21">
        <f t="shared" si="19"/>
        <v>10</v>
      </c>
    </row>
    <row r="39" spans="2:36" x14ac:dyDescent="0.3">
      <c r="B39" s="11" t="str">
        <f t="shared" si="20"/>
        <v>Chris</v>
      </c>
      <c r="C39" s="183">
        <f t="shared" si="21"/>
        <v>14</v>
      </c>
      <c r="D39" s="184"/>
      <c r="E39" s="183">
        <f t="shared" si="22"/>
        <v>13</v>
      </c>
      <c r="F39" s="184"/>
      <c r="G39" s="183">
        <f t="shared" si="23"/>
        <v>10</v>
      </c>
      <c r="H39" s="184"/>
      <c r="I39" s="183">
        <f t="shared" si="24"/>
        <v>8</v>
      </c>
      <c r="J39" s="184"/>
      <c r="K39" s="183" t="str">
        <f t="shared" si="25"/>
        <v>-</v>
      </c>
      <c r="L39" s="184"/>
      <c r="M39" s="183">
        <f t="shared" si="26"/>
        <v>16</v>
      </c>
      <c r="N39" s="184"/>
      <c r="O39" s="183">
        <f t="shared" si="27"/>
        <v>15</v>
      </c>
      <c r="P39" s="184"/>
      <c r="Q39" s="183">
        <f t="shared" si="28"/>
        <v>2</v>
      </c>
      <c r="R39" s="184"/>
      <c r="S39" s="183">
        <f t="shared" si="29"/>
        <v>3</v>
      </c>
      <c r="T39" s="184"/>
      <c r="U39" s="183">
        <f t="shared" si="30"/>
        <v>5</v>
      </c>
      <c r="V39" s="184"/>
      <c r="W39" s="183">
        <f t="shared" si="31"/>
        <v>4</v>
      </c>
      <c r="X39" s="184"/>
      <c r="Y39" s="183" t="str">
        <f t="shared" si="32"/>
        <v>-</v>
      </c>
      <c r="Z39" s="184"/>
      <c r="AA39" s="183" t="str">
        <f t="shared" si="33"/>
        <v>-</v>
      </c>
      <c r="AB39" s="184"/>
      <c r="AC39" s="183">
        <f t="shared" si="34"/>
        <v>9</v>
      </c>
      <c r="AD39" s="184"/>
      <c r="AE39" s="183">
        <f t="shared" si="35"/>
        <v>6</v>
      </c>
      <c r="AF39" s="184"/>
      <c r="AG39" s="183">
        <f t="shared" si="36"/>
        <v>7</v>
      </c>
      <c r="AH39" s="185"/>
      <c r="AJ39" s="21">
        <f t="shared" si="19"/>
        <v>13</v>
      </c>
    </row>
    <row r="40" spans="2:36" x14ac:dyDescent="0.3">
      <c r="B40" s="12" t="str">
        <f t="shared" si="20"/>
        <v>Jeremy</v>
      </c>
      <c r="C40" s="186">
        <f t="shared" si="21"/>
        <v>15</v>
      </c>
      <c r="D40" s="187"/>
      <c r="E40" s="186">
        <f t="shared" si="22"/>
        <v>9</v>
      </c>
      <c r="F40" s="187"/>
      <c r="G40" s="186">
        <f t="shared" si="23"/>
        <v>8</v>
      </c>
      <c r="H40" s="187"/>
      <c r="I40" s="186">
        <f t="shared" si="24"/>
        <v>1</v>
      </c>
      <c r="J40" s="187"/>
      <c r="K40" s="186">
        <f t="shared" si="25"/>
        <v>12</v>
      </c>
      <c r="L40" s="187"/>
      <c r="M40" s="186">
        <f t="shared" si="26"/>
        <v>7</v>
      </c>
      <c r="N40" s="187"/>
      <c r="O40" s="186">
        <f t="shared" si="27"/>
        <v>16</v>
      </c>
      <c r="P40" s="187"/>
      <c r="Q40" s="186">
        <f t="shared" si="28"/>
        <v>6</v>
      </c>
      <c r="R40" s="187"/>
      <c r="S40" s="186">
        <f t="shared" si="29"/>
        <v>14</v>
      </c>
      <c r="T40" s="187"/>
      <c r="U40" s="186" t="str">
        <f t="shared" si="30"/>
        <v>-</v>
      </c>
      <c r="V40" s="187"/>
      <c r="W40" s="186" t="str">
        <f t="shared" si="31"/>
        <v>-</v>
      </c>
      <c r="X40" s="187"/>
      <c r="Y40" s="186" t="str">
        <f t="shared" si="32"/>
        <v>-</v>
      </c>
      <c r="Z40" s="187"/>
      <c r="AA40" s="186" t="str">
        <f t="shared" si="33"/>
        <v>-</v>
      </c>
      <c r="AB40" s="187"/>
      <c r="AC40" s="186">
        <f t="shared" si="34"/>
        <v>4</v>
      </c>
      <c r="AD40" s="187"/>
      <c r="AE40" s="186">
        <f t="shared" si="35"/>
        <v>11</v>
      </c>
      <c r="AF40" s="187"/>
      <c r="AG40" s="186">
        <f t="shared" si="36"/>
        <v>5</v>
      </c>
      <c r="AH40" s="188"/>
      <c r="AJ40" s="21">
        <f t="shared" si="19"/>
        <v>12</v>
      </c>
    </row>
    <row r="41" spans="2:36" x14ac:dyDescent="0.3">
      <c r="B41" s="11" t="str">
        <f t="shared" si="20"/>
        <v>Sam</v>
      </c>
      <c r="C41" s="183">
        <f t="shared" si="21"/>
        <v>16</v>
      </c>
      <c r="D41" s="184"/>
      <c r="E41" s="183">
        <f t="shared" si="22"/>
        <v>7</v>
      </c>
      <c r="F41" s="184"/>
      <c r="G41" s="183">
        <f t="shared" si="23"/>
        <v>6</v>
      </c>
      <c r="H41" s="184"/>
      <c r="I41" s="183" t="str">
        <f t="shared" si="24"/>
        <v>-</v>
      </c>
      <c r="J41" s="184"/>
      <c r="K41" s="183">
        <f t="shared" si="25"/>
        <v>4</v>
      </c>
      <c r="L41" s="184"/>
      <c r="M41" s="183">
        <f t="shared" si="26"/>
        <v>8</v>
      </c>
      <c r="N41" s="184"/>
      <c r="O41" s="183">
        <f t="shared" si="27"/>
        <v>15</v>
      </c>
      <c r="P41" s="184"/>
      <c r="Q41" s="183">
        <f t="shared" si="28"/>
        <v>3</v>
      </c>
      <c r="R41" s="184"/>
      <c r="S41" s="183">
        <f t="shared" si="29"/>
        <v>2</v>
      </c>
      <c r="T41" s="184"/>
      <c r="U41" s="183">
        <f t="shared" si="30"/>
        <v>1</v>
      </c>
      <c r="V41" s="184"/>
      <c r="W41" s="183" t="str">
        <f t="shared" si="31"/>
        <v>-</v>
      </c>
      <c r="X41" s="184"/>
      <c r="Y41" s="183" t="str">
        <f t="shared" si="32"/>
        <v>-</v>
      </c>
      <c r="Z41" s="184"/>
      <c r="AA41" s="183" t="str">
        <f t="shared" si="33"/>
        <v>-</v>
      </c>
      <c r="AB41" s="184"/>
      <c r="AC41" s="183">
        <f t="shared" si="34"/>
        <v>12</v>
      </c>
      <c r="AD41" s="184"/>
      <c r="AE41" s="183">
        <f t="shared" si="35"/>
        <v>10</v>
      </c>
      <c r="AF41" s="184"/>
      <c r="AG41" s="183">
        <f t="shared" si="36"/>
        <v>11</v>
      </c>
      <c r="AH41" s="185"/>
      <c r="AJ41" s="21">
        <f t="shared" si="19"/>
        <v>12</v>
      </c>
    </row>
    <row r="42" spans="2:36" x14ac:dyDescent="0.3">
      <c r="B42" s="12" t="str">
        <f t="shared" si="20"/>
        <v>Cody</v>
      </c>
      <c r="C42" s="186">
        <f t="shared" si="21"/>
        <v>16</v>
      </c>
      <c r="D42" s="187"/>
      <c r="E42" s="186">
        <f t="shared" si="22"/>
        <v>12</v>
      </c>
      <c r="F42" s="187"/>
      <c r="G42" s="186">
        <f t="shared" si="23"/>
        <v>10</v>
      </c>
      <c r="H42" s="187"/>
      <c r="I42" s="186" t="str">
        <f t="shared" si="24"/>
        <v>-</v>
      </c>
      <c r="J42" s="187"/>
      <c r="K42" s="186">
        <f t="shared" si="25"/>
        <v>4</v>
      </c>
      <c r="L42" s="187"/>
      <c r="M42" s="186">
        <f t="shared" si="26"/>
        <v>11</v>
      </c>
      <c r="N42" s="187"/>
      <c r="O42" s="186">
        <f t="shared" si="27"/>
        <v>15</v>
      </c>
      <c r="P42" s="187"/>
      <c r="Q42" s="186">
        <f t="shared" si="28"/>
        <v>9</v>
      </c>
      <c r="R42" s="187"/>
      <c r="S42" s="186">
        <f t="shared" si="29"/>
        <v>8</v>
      </c>
      <c r="T42" s="187"/>
      <c r="U42" s="186" t="str">
        <f t="shared" si="30"/>
        <v>-</v>
      </c>
      <c r="V42" s="187"/>
      <c r="W42" s="186" t="str">
        <f t="shared" si="31"/>
        <v>-</v>
      </c>
      <c r="X42" s="187"/>
      <c r="Y42" s="186" t="str">
        <f t="shared" si="32"/>
        <v>-</v>
      </c>
      <c r="Z42" s="187"/>
      <c r="AA42" s="186" t="str">
        <f t="shared" si="33"/>
        <v>-</v>
      </c>
      <c r="AB42" s="187"/>
      <c r="AC42" s="186">
        <f t="shared" si="34"/>
        <v>6</v>
      </c>
      <c r="AD42" s="187"/>
      <c r="AE42" s="186">
        <f t="shared" si="35"/>
        <v>5</v>
      </c>
      <c r="AF42" s="187"/>
      <c r="AG42" s="186">
        <f t="shared" si="36"/>
        <v>13</v>
      </c>
      <c r="AH42" s="188"/>
      <c r="AJ42" s="21">
        <f t="shared" si="19"/>
        <v>11</v>
      </c>
    </row>
    <row r="43" spans="2:36" x14ac:dyDescent="0.3">
      <c r="B43" s="11" t="str">
        <f t="shared" si="20"/>
        <v>Tom</v>
      </c>
      <c r="C43" s="183">
        <f t="shared" si="21"/>
        <v>16</v>
      </c>
      <c r="D43" s="184"/>
      <c r="E43" s="183">
        <f t="shared" si="22"/>
        <v>10</v>
      </c>
      <c r="F43" s="184"/>
      <c r="G43" s="183">
        <f t="shared" si="23"/>
        <v>6</v>
      </c>
      <c r="H43" s="184"/>
      <c r="I43" s="183" t="str">
        <f t="shared" si="24"/>
        <v>-</v>
      </c>
      <c r="J43" s="184"/>
      <c r="K43" s="183">
        <f t="shared" si="25"/>
        <v>1</v>
      </c>
      <c r="L43" s="184"/>
      <c r="M43" s="183">
        <f t="shared" si="26"/>
        <v>11</v>
      </c>
      <c r="N43" s="184"/>
      <c r="O43" s="183">
        <f t="shared" si="27"/>
        <v>15</v>
      </c>
      <c r="P43" s="184"/>
      <c r="Q43" s="183">
        <f t="shared" si="28"/>
        <v>2</v>
      </c>
      <c r="R43" s="184"/>
      <c r="S43" s="183">
        <f t="shared" si="29"/>
        <v>13</v>
      </c>
      <c r="T43" s="184"/>
      <c r="U43" s="183" t="str">
        <f t="shared" si="30"/>
        <v>-</v>
      </c>
      <c r="V43" s="184"/>
      <c r="W43" s="183" t="str">
        <f t="shared" si="31"/>
        <v>-</v>
      </c>
      <c r="X43" s="184"/>
      <c r="Y43" s="183" t="str">
        <f t="shared" si="32"/>
        <v>-</v>
      </c>
      <c r="Z43" s="184"/>
      <c r="AA43" s="183" t="str">
        <f t="shared" si="33"/>
        <v>-</v>
      </c>
      <c r="AB43" s="184"/>
      <c r="AC43" s="183">
        <f t="shared" si="34"/>
        <v>8</v>
      </c>
      <c r="AD43" s="184"/>
      <c r="AE43" s="183">
        <f t="shared" si="35"/>
        <v>5</v>
      </c>
      <c r="AF43" s="184"/>
      <c r="AG43" s="183">
        <f t="shared" si="36"/>
        <v>12</v>
      </c>
      <c r="AH43" s="185"/>
      <c r="AJ43" s="21">
        <f t="shared" si="19"/>
        <v>11</v>
      </c>
    </row>
    <row r="44" spans="2:36" x14ac:dyDescent="0.3">
      <c r="B44" s="12" t="str">
        <f t="shared" si="20"/>
        <v>Austin</v>
      </c>
      <c r="C44" s="186">
        <f t="shared" si="21"/>
        <v>16</v>
      </c>
      <c r="D44" s="187"/>
      <c r="E44" s="186">
        <f t="shared" si="22"/>
        <v>10</v>
      </c>
      <c r="F44" s="187"/>
      <c r="G44" s="186">
        <f t="shared" si="23"/>
        <v>6</v>
      </c>
      <c r="H44" s="187"/>
      <c r="I44" s="186" t="str">
        <f t="shared" si="24"/>
        <v>-</v>
      </c>
      <c r="J44" s="187"/>
      <c r="K44" s="186">
        <f t="shared" si="25"/>
        <v>7</v>
      </c>
      <c r="L44" s="187"/>
      <c r="M44" s="186">
        <f t="shared" si="26"/>
        <v>12</v>
      </c>
      <c r="N44" s="187"/>
      <c r="O44" s="186">
        <f t="shared" si="27"/>
        <v>15</v>
      </c>
      <c r="P44" s="187"/>
      <c r="Q44" s="186">
        <f t="shared" si="28"/>
        <v>9</v>
      </c>
      <c r="R44" s="187"/>
      <c r="S44" s="186">
        <f t="shared" si="29"/>
        <v>2</v>
      </c>
      <c r="T44" s="187"/>
      <c r="U44" s="186" t="str">
        <f t="shared" si="30"/>
        <v>-</v>
      </c>
      <c r="V44" s="187"/>
      <c r="W44" s="186">
        <f t="shared" si="31"/>
        <v>1</v>
      </c>
      <c r="X44" s="187"/>
      <c r="Y44" s="186" t="str">
        <f t="shared" si="32"/>
        <v>-</v>
      </c>
      <c r="Z44" s="187"/>
      <c r="AA44" s="186" t="str">
        <f t="shared" si="33"/>
        <v>-</v>
      </c>
      <c r="AB44" s="187"/>
      <c r="AC44" s="186">
        <f t="shared" si="34"/>
        <v>3</v>
      </c>
      <c r="AD44" s="187"/>
      <c r="AE44" s="186">
        <f t="shared" si="35"/>
        <v>4</v>
      </c>
      <c r="AF44" s="187"/>
      <c r="AG44" s="186">
        <f t="shared" si="36"/>
        <v>13</v>
      </c>
      <c r="AH44" s="188"/>
      <c r="AJ44" s="21">
        <f t="shared" si="19"/>
        <v>12</v>
      </c>
    </row>
    <row r="45" spans="2:36" x14ac:dyDescent="0.3">
      <c r="B45" s="11" t="str">
        <f t="shared" si="20"/>
        <v>Cecil</v>
      </c>
      <c r="C45" s="183">
        <f t="shared" si="21"/>
        <v>16</v>
      </c>
      <c r="D45" s="184"/>
      <c r="E45" s="183">
        <f t="shared" si="22"/>
        <v>10</v>
      </c>
      <c r="F45" s="184"/>
      <c r="G45" s="183">
        <f t="shared" si="23"/>
        <v>8</v>
      </c>
      <c r="H45" s="184"/>
      <c r="I45" s="183" t="str">
        <f t="shared" si="24"/>
        <v>-</v>
      </c>
      <c r="J45" s="184"/>
      <c r="K45" s="183">
        <f t="shared" si="25"/>
        <v>6</v>
      </c>
      <c r="L45" s="184"/>
      <c r="M45" s="183">
        <f t="shared" si="26"/>
        <v>14</v>
      </c>
      <c r="N45" s="184"/>
      <c r="O45" s="183">
        <f t="shared" si="27"/>
        <v>11</v>
      </c>
      <c r="P45" s="184"/>
      <c r="Q45" s="183">
        <f t="shared" si="28"/>
        <v>5</v>
      </c>
      <c r="R45" s="184"/>
      <c r="S45" s="183" t="str">
        <f t="shared" si="29"/>
        <v>-</v>
      </c>
      <c r="T45" s="184"/>
      <c r="U45" s="183" t="str">
        <f t="shared" si="30"/>
        <v>-</v>
      </c>
      <c r="V45" s="184"/>
      <c r="W45" s="183" t="str">
        <f t="shared" si="31"/>
        <v>-</v>
      </c>
      <c r="X45" s="184"/>
      <c r="Y45" s="183" t="str">
        <f t="shared" si="32"/>
        <v>-</v>
      </c>
      <c r="Z45" s="184"/>
      <c r="AA45" s="183" t="str">
        <f t="shared" si="33"/>
        <v>-</v>
      </c>
      <c r="AB45" s="184"/>
      <c r="AC45" s="183">
        <f t="shared" si="34"/>
        <v>3</v>
      </c>
      <c r="AD45" s="184"/>
      <c r="AE45" s="183">
        <f t="shared" si="35"/>
        <v>2</v>
      </c>
      <c r="AF45" s="184"/>
      <c r="AG45" s="183">
        <f t="shared" si="36"/>
        <v>15</v>
      </c>
      <c r="AH45" s="185"/>
      <c r="AJ45" s="21">
        <f t="shared" si="19"/>
        <v>10</v>
      </c>
    </row>
    <row r="46" spans="2:36" x14ac:dyDescent="0.3">
      <c r="B46" s="12" t="str">
        <f t="shared" si="20"/>
        <v>Thadd</v>
      </c>
      <c r="C46" s="186">
        <f t="shared" si="21"/>
        <v>16</v>
      </c>
      <c r="D46" s="187"/>
      <c r="E46" s="186">
        <f t="shared" si="22"/>
        <v>15</v>
      </c>
      <c r="F46" s="187"/>
      <c r="G46" s="186" t="str">
        <f t="shared" si="23"/>
        <v>-</v>
      </c>
      <c r="H46" s="187"/>
      <c r="I46" s="186" t="str">
        <f t="shared" si="24"/>
        <v>-</v>
      </c>
      <c r="J46" s="187"/>
      <c r="K46" s="186">
        <f t="shared" si="25"/>
        <v>2</v>
      </c>
      <c r="L46" s="187"/>
      <c r="M46" s="186">
        <f t="shared" si="26"/>
        <v>9</v>
      </c>
      <c r="N46" s="187"/>
      <c r="O46" s="186">
        <f t="shared" si="27"/>
        <v>10</v>
      </c>
      <c r="P46" s="187"/>
      <c r="Q46" s="186">
        <f t="shared" si="28"/>
        <v>1</v>
      </c>
      <c r="R46" s="187"/>
      <c r="S46" s="186">
        <f t="shared" si="29"/>
        <v>11</v>
      </c>
      <c r="T46" s="187"/>
      <c r="U46" s="186">
        <f t="shared" si="30"/>
        <v>4</v>
      </c>
      <c r="V46" s="187"/>
      <c r="W46" s="186">
        <f t="shared" si="31"/>
        <v>5</v>
      </c>
      <c r="X46" s="187"/>
      <c r="Y46" s="186" t="str">
        <f t="shared" si="32"/>
        <v>-</v>
      </c>
      <c r="Z46" s="187"/>
      <c r="AA46" s="186" t="str">
        <f t="shared" si="33"/>
        <v>-</v>
      </c>
      <c r="AB46" s="187"/>
      <c r="AC46" s="186">
        <f t="shared" si="34"/>
        <v>12</v>
      </c>
      <c r="AD46" s="187"/>
      <c r="AE46" s="186" t="str">
        <f t="shared" si="35"/>
        <v>-</v>
      </c>
      <c r="AF46" s="187"/>
      <c r="AG46" s="186">
        <f t="shared" si="36"/>
        <v>14</v>
      </c>
      <c r="AH46" s="188"/>
      <c r="AJ46" s="21">
        <f t="shared" si="19"/>
        <v>11</v>
      </c>
    </row>
    <row r="47" spans="2:36" x14ac:dyDescent="0.3">
      <c r="B47" s="11" t="str">
        <f t="shared" si="20"/>
        <v>Walker</v>
      </c>
      <c r="C47" s="183">
        <f t="shared" si="21"/>
        <v>16</v>
      </c>
      <c r="D47" s="184"/>
      <c r="E47" s="183">
        <f t="shared" si="22"/>
        <v>10</v>
      </c>
      <c r="F47" s="184"/>
      <c r="G47" s="183">
        <f t="shared" si="23"/>
        <v>11</v>
      </c>
      <c r="H47" s="184"/>
      <c r="I47" s="183" t="str">
        <f t="shared" si="24"/>
        <v>-</v>
      </c>
      <c r="J47" s="184"/>
      <c r="K47" s="183" t="str">
        <f t="shared" si="25"/>
        <v>-</v>
      </c>
      <c r="L47" s="184"/>
      <c r="M47" s="183">
        <f t="shared" si="26"/>
        <v>15</v>
      </c>
      <c r="N47" s="184"/>
      <c r="O47" s="183">
        <f t="shared" si="27"/>
        <v>14</v>
      </c>
      <c r="P47" s="184"/>
      <c r="Q47" s="183" t="str">
        <f t="shared" si="28"/>
        <v>-</v>
      </c>
      <c r="R47" s="184"/>
      <c r="S47" s="183">
        <f t="shared" si="29"/>
        <v>7</v>
      </c>
      <c r="T47" s="184"/>
      <c r="U47" s="183" t="str">
        <f t="shared" si="30"/>
        <v>-</v>
      </c>
      <c r="V47" s="184"/>
      <c r="W47" s="183">
        <f t="shared" si="31"/>
        <v>4</v>
      </c>
      <c r="X47" s="184"/>
      <c r="Y47" s="183" t="str">
        <f t="shared" si="32"/>
        <v>-</v>
      </c>
      <c r="Z47" s="184"/>
      <c r="AA47" s="183">
        <f t="shared" si="33"/>
        <v>5</v>
      </c>
      <c r="AB47" s="184"/>
      <c r="AC47" s="183">
        <f t="shared" si="34"/>
        <v>9</v>
      </c>
      <c r="AD47" s="184"/>
      <c r="AE47" s="183" t="str">
        <f t="shared" si="35"/>
        <v>-</v>
      </c>
      <c r="AF47" s="184"/>
      <c r="AG47" s="183">
        <f t="shared" si="36"/>
        <v>12</v>
      </c>
      <c r="AH47" s="185"/>
      <c r="AJ47" s="21">
        <f t="shared" si="19"/>
        <v>10</v>
      </c>
    </row>
    <row r="48" spans="2:36" x14ac:dyDescent="0.3">
      <c r="B48" s="37" t="str">
        <f t="shared" si="20"/>
        <v>A. Little</v>
      </c>
      <c r="C48" s="186">
        <f t="shared" si="21"/>
        <v>15</v>
      </c>
      <c r="D48" s="187"/>
      <c r="E48" s="186">
        <f t="shared" si="22"/>
        <v>12</v>
      </c>
      <c r="F48" s="187"/>
      <c r="G48" s="186">
        <f t="shared" si="23"/>
        <v>10</v>
      </c>
      <c r="H48" s="187"/>
      <c r="I48" s="186">
        <f t="shared" si="24"/>
        <v>6</v>
      </c>
      <c r="J48" s="187"/>
      <c r="K48" s="186">
        <f t="shared" si="25"/>
        <v>4</v>
      </c>
      <c r="L48" s="187"/>
      <c r="M48" s="186">
        <f t="shared" si="26"/>
        <v>14</v>
      </c>
      <c r="N48" s="187"/>
      <c r="O48" s="186">
        <f t="shared" si="27"/>
        <v>16</v>
      </c>
      <c r="P48" s="187"/>
      <c r="Q48" s="186">
        <f t="shared" si="28"/>
        <v>2</v>
      </c>
      <c r="R48" s="187"/>
      <c r="S48" s="186">
        <f t="shared" si="29"/>
        <v>9</v>
      </c>
      <c r="T48" s="187"/>
      <c r="U48" s="186" t="str">
        <f t="shared" si="30"/>
        <v>-</v>
      </c>
      <c r="V48" s="187"/>
      <c r="W48" s="186" t="str">
        <f t="shared" si="31"/>
        <v>-</v>
      </c>
      <c r="X48" s="187"/>
      <c r="Y48" s="186" t="str">
        <f t="shared" si="32"/>
        <v>-</v>
      </c>
      <c r="Z48" s="187"/>
      <c r="AA48" s="186" t="str">
        <f t="shared" si="33"/>
        <v>-</v>
      </c>
      <c r="AB48" s="187"/>
      <c r="AC48" s="186">
        <f t="shared" si="34"/>
        <v>7</v>
      </c>
      <c r="AD48" s="187"/>
      <c r="AE48" s="186">
        <f t="shared" si="35"/>
        <v>5</v>
      </c>
      <c r="AF48" s="187"/>
      <c r="AG48" s="186">
        <f t="shared" si="36"/>
        <v>13</v>
      </c>
      <c r="AH48" s="188"/>
      <c r="AI48" s="21"/>
      <c r="AJ48" s="21">
        <f t="shared" si="19"/>
        <v>12</v>
      </c>
    </row>
    <row r="49" spans="2:36" x14ac:dyDescent="0.3">
      <c r="B49" s="11" t="str">
        <f t="shared" si="20"/>
        <v>Carly</v>
      </c>
      <c r="C49" s="183">
        <f t="shared" si="21"/>
        <v>12</v>
      </c>
      <c r="D49" s="184"/>
      <c r="E49" s="183">
        <f t="shared" si="22"/>
        <v>10</v>
      </c>
      <c r="F49" s="184"/>
      <c r="G49" s="183">
        <f t="shared" si="23"/>
        <v>9</v>
      </c>
      <c r="H49" s="184"/>
      <c r="I49" s="183" t="str">
        <f t="shared" si="24"/>
        <v>-</v>
      </c>
      <c r="J49" s="184"/>
      <c r="K49" s="183" t="str">
        <f t="shared" si="25"/>
        <v>-</v>
      </c>
      <c r="L49" s="184"/>
      <c r="M49" s="183">
        <f t="shared" si="26"/>
        <v>16</v>
      </c>
      <c r="N49" s="184"/>
      <c r="O49" s="183">
        <f t="shared" si="27"/>
        <v>15</v>
      </c>
      <c r="P49" s="184"/>
      <c r="Q49" s="183">
        <f t="shared" si="28"/>
        <v>6</v>
      </c>
      <c r="R49" s="184"/>
      <c r="S49" s="183">
        <f t="shared" si="29"/>
        <v>11</v>
      </c>
      <c r="T49" s="184"/>
      <c r="U49" s="183" t="str">
        <f t="shared" si="30"/>
        <v>-</v>
      </c>
      <c r="V49" s="184"/>
      <c r="W49" s="183" t="str">
        <f t="shared" si="31"/>
        <v>-</v>
      </c>
      <c r="X49" s="184"/>
      <c r="Y49" s="183" t="str">
        <f t="shared" si="32"/>
        <v>-</v>
      </c>
      <c r="Z49" s="184"/>
      <c r="AA49" s="183" t="str">
        <f t="shared" si="33"/>
        <v>-</v>
      </c>
      <c r="AB49" s="184"/>
      <c r="AC49" s="183">
        <f t="shared" si="34"/>
        <v>7</v>
      </c>
      <c r="AD49" s="184"/>
      <c r="AE49" s="183">
        <f t="shared" si="35"/>
        <v>8</v>
      </c>
      <c r="AF49" s="184"/>
      <c r="AG49" s="183">
        <f t="shared" si="36"/>
        <v>13</v>
      </c>
      <c r="AH49" s="185"/>
      <c r="AI49" s="21"/>
      <c r="AJ49" s="21">
        <f t="shared" si="19"/>
        <v>10</v>
      </c>
    </row>
    <row r="50" spans="2:36" x14ac:dyDescent="0.3">
      <c r="B50" s="37" t="str">
        <f t="shared" si="20"/>
        <v>Bobbo</v>
      </c>
      <c r="C50" s="186">
        <f t="shared" si="21"/>
        <v>15</v>
      </c>
      <c r="D50" s="187"/>
      <c r="E50" s="186">
        <f t="shared" si="22"/>
        <v>13</v>
      </c>
      <c r="F50" s="187"/>
      <c r="G50" s="186" t="str">
        <f t="shared" si="23"/>
        <v>-</v>
      </c>
      <c r="H50" s="187"/>
      <c r="I50" s="186" t="str">
        <f t="shared" si="24"/>
        <v>-</v>
      </c>
      <c r="J50" s="187"/>
      <c r="K50" s="186">
        <f t="shared" si="25"/>
        <v>8</v>
      </c>
      <c r="L50" s="187"/>
      <c r="M50" s="186">
        <f t="shared" si="26"/>
        <v>12</v>
      </c>
      <c r="N50" s="187"/>
      <c r="O50" s="186">
        <f t="shared" si="27"/>
        <v>16</v>
      </c>
      <c r="P50" s="187"/>
      <c r="Q50" s="186">
        <f t="shared" si="28"/>
        <v>6</v>
      </c>
      <c r="R50" s="187"/>
      <c r="S50" s="186">
        <f t="shared" si="29"/>
        <v>5</v>
      </c>
      <c r="T50" s="187"/>
      <c r="U50" s="186" t="str">
        <f t="shared" si="30"/>
        <v>-</v>
      </c>
      <c r="V50" s="187"/>
      <c r="W50" s="186" t="str">
        <f t="shared" si="31"/>
        <v>-</v>
      </c>
      <c r="X50" s="187"/>
      <c r="Y50" s="186" t="str">
        <f t="shared" si="32"/>
        <v>-</v>
      </c>
      <c r="Z50" s="187"/>
      <c r="AA50" s="186" t="str">
        <f t="shared" si="33"/>
        <v>-</v>
      </c>
      <c r="AB50" s="187"/>
      <c r="AC50" s="186">
        <f t="shared" si="34"/>
        <v>3</v>
      </c>
      <c r="AD50" s="187"/>
      <c r="AE50" s="186">
        <f t="shared" si="35"/>
        <v>9</v>
      </c>
      <c r="AF50" s="187"/>
      <c r="AG50" s="186">
        <f t="shared" si="36"/>
        <v>14</v>
      </c>
      <c r="AH50" s="188"/>
      <c r="AI50" s="21"/>
      <c r="AJ50" s="21">
        <f t="shared" si="19"/>
        <v>10</v>
      </c>
    </row>
    <row r="51" spans="2:36" x14ac:dyDescent="0.3">
      <c r="B51" s="11" t="str">
        <f t="shared" si="20"/>
        <v>Trent</v>
      </c>
      <c r="C51" s="183">
        <f t="shared" si="21"/>
        <v>16</v>
      </c>
      <c r="D51" s="184"/>
      <c r="E51" s="183">
        <f t="shared" si="22"/>
        <v>10</v>
      </c>
      <c r="F51" s="184"/>
      <c r="G51" s="183">
        <f t="shared" si="23"/>
        <v>8</v>
      </c>
      <c r="H51" s="184"/>
      <c r="I51" s="183" t="str">
        <f t="shared" si="24"/>
        <v>-</v>
      </c>
      <c r="J51" s="184"/>
      <c r="K51" s="183" t="str">
        <f t="shared" si="25"/>
        <v>-</v>
      </c>
      <c r="L51" s="184"/>
      <c r="M51" s="183">
        <f t="shared" si="26"/>
        <v>14</v>
      </c>
      <c r="N51" s="184"/>
      <c r="O51" s="183">
        <f t="shared" si="27"/>
        <v>13</v>
      </c>
      <c r="P51" s="184"/>
      <c r="Q51" s="183">
        <f t="shared" si="28"/>
        <v>7</v>
      </c>
      <c r="R51" s="184"/>
      <c r="S51" s="183">
        <f t="shared" si="29"/>
        <v>11</v>
      </c>
      <c r="T51" s="184"/>
      <c r="U51" s="183" t="str">
        <f t="shared" si="30"/>
        <v>-</v>
      </c>
      <c r="V51" s="184"/>
      <c r="W51" s="183" t="str">
        <f t="shared" si="31"/>
        <v>-</v>
      </c>
      <c r="X51" s="184"/>
      <c r="Y51" s="183" t="str">
        <f t="shared" si="32"/>
        <v>-</v>
      </c>
      <c r="Z51" s="184"/>
      <c r="AA51" s="183">
        <f t="shared" si="33"/>
        <v>3</v>
      </c>
      <c r="AB51" s="184"/>
      <c r="AC51" s="183">
        <f t="shared" si="34"/>
        <v>5</v>
      </c>
      <c r="AD51" s="184"/>
      <c r="AE51" s="183">
        <f t="shared" si="35"/>
        <v>4</v>
      </c>
      <c r="AF51" s="184"/>
      <c r="AG51" s="183">
        <f t="shared" si="36"/>
        <v>15</v>
      </c>
      <c r="AH51" s="185"/>
      <c r="AI51" s="21"/>
      <c r="AJ51" s="21">
        <f t="shared" si="19"/>
        <v>11</v>
      </c>
    </row>
    <row r="52" spans="2:36" x14ac:dyDescent="0.3">
      <c r="B52" s="37" t="str">
        <f t="shared" si="20"/>
        <v>Mitch</v>
      </c>
      <c r="C52" s="186">
        <f t="shared" si="21"/>
        <v>15</v>
      </c>
      <c r="D52" s="187"/>
      <c r="E52" s="186">
        <f t="shared" si="22"/>
        <v>10</v>
      </c>
      <c r="F52" s="187"/>
      <c r="G52" s="186">
        <f t="shared" si="23"/>
        <v>9</v>
      </c>
      <c r="H52" s="187"/>
      <c r="I52" s="186">
        <f t="shared" si="24"/>
        <v>3</v>
      </c>
      <c r="J52" s="187"/>
      <c r="K52" s="186">
        <f t="shared" si="25"/>
        <v>7</v>
      </c>
      <c r="L52" s="187"/>
      <c r="M52" s="186">
        <f t="shared" si="26"/>
        <v>13</v>
      </c>
      <c r="N52" s="187"/>
      <c r="O52" s="186">
        <f t="shared" si="27"/>
        <v>14</v>
      </c>
      <c r="P52" s="187"/>
      <c r="Q52" s="186">
        <f t="shared" si="28"/>
        <v>6</v>
      </c>
      <c r="R52" s="187"/>
      <c r="S52" s="186">
        <f t="shared" si="29"/>
        <v>8</v>
      </c>
      <c r="T52" s="187"/>
      <c r="U52" s="186" t="str">
        <f t="shared" si="30"/>
        <v>-</v>
      </c>
      <c r="V52" s="187"/>
      <c r="W52" s="186">
        <f t="shared" si="31"/>
        <v>1</v>
      </c>
      <c r="X52" s="187"/>
      <c r="Y52" s="186" t="str">
        <f t="shared" si="32"/>
        <v>-</v>
      </c>
      <c r="Z52" s="187"/>
      <c r="AA52" s="186">
        <f t="shared" si="33"/>
        <v>2</v>
      </c>
      <c r="AB52" s="187"/>
      <c r="AC52" s="186">
        <f t="shared" si="34"/>
        <v>5</v>
      </c>
      <c r="AD52" s="187"/>
      <c r="AE52" s="186" t="str">
        <f t="shared" si="35"/>
        <v>-</v>
      </c>
      <c r="AF52" s="187"/>
      <c r="AG52" s="186">
        <f t="shared" si="36"/>
        <v>12</v>
      </c>
      <c r="AH52" s="188"/>
      <c r="AI52" s="21"/>
      <c r="AJ52" s="21">
        <f t="shared" si="19"/>
        <v>13</v>
      </c>
    </row>
    <row r="53" spans="2:36" x14ac:dyDescent="0.3">
      <c r="B53" s="11" t="str">
        <f t="shared" si="20"/>
        <v>Randi</v>
      </c>
      <c r="C53" s="183">
        <f t="shared" si="21"/>
        <v>16</v>
      </c>
      <c r="D53" s="184"/>
      <c r="E53" s="183">
        <f t="shared" si="22"/>
        <v>10</v>
      </c>
      <c r="F53" s="184"/>
      <c r="G53" s="183">
        <f t="shared" si="23"/>
        <v>8</v>
      </c>
      <c r="H53" s="184"/>
      <c r="I53" s="183" t="str">
        <f t="shared" si="24"/>
        <v>-</v>
      </c>
      <c r="J53" s="184"/>
      <c r="K53" s="183">
        <f t="shared" si="25"/>
        <v>6</v>
      </c>
      <c r="L53" s="184"/>
      <c r="M53" s="183">
        <f t="shared" si="26"/>
        <v>14</v>
      </c>
      <c r="N53" s="184"/>
      <c r="O53" s="183">
        <f t="shared" si="27"/>
        <v>13</v>
      </c>
      <c r="P53" s="184"/>
      <c r="Q53" s="183">
        <f t="shared" si="28"/>
        <v>7</v>
      </c>
      <c r="R53" s="184"/>
      <c r="S53" s="183">
        <f t="shared" si="29"/>
        <v>9</v>
      </c>
      <c r="T53" s="184"/>
      <c r="U53" s="183" t="str">
        <f t="shared" si="30"/>
        <v>-</v>
      </c>
      <c r="V53" s="184"/>
      <c r="W53" s="183" t="str">
        <f t="shared" si="31"/>
        <v>-</v>
      </c>
      <c r="X53" s="184"/>
      <c r="Y53" s="183" t="str">
        <f t="shared" si="32"/>
        <v>-</v>
      </c>
      <c r="Z53" s="184"/>
      <c r="AA53" s="183" t="str">
        <f t="shared" si="33"/>
        <v>-</v>
      </c>
      <c r="AB53" s="184"/>
      <c r="AC53" s="183">
        <f t="shared" si="34"/>
        <v>3</v>
      </c>
      <c r="AD53" s="184"/>
      <c r="AE53" s="183" t="str">
        <f t="shared" si="35"/>
        <v>-</v>
      </c>
      <c r="AF53" s="184"/>
      <c r="AG53" s="183">
        <f t="shared" si="36"/>
        <v>12</v>
      </c>
      <c r="AH53" s="185"/>
      <c r="AI53" s="21"/>
      <c r="AJ53" s="21">
        <f t="shared" si="19"/>
        <v>10</v>
      </c>
    </row>
    <row r="54" spans="2:36" x14ac:dyDescent="0.3">
      <c r="B54" s="37" t="str">
        <f t="shared" si="20"/>
        <v>Brett</v>
      </c>
      <c r="C54" s="186">
        <f t="shared" si="21"/>
        <v>16</v>
      </c>
      <c r="D54" s="187"/>
      <c r="E54" s="186">
        <f t="shared" si="22"/>
        <v>10</v>
      </c>
      <c r="F54" s="187"/>
      <c r="G54" s="186">
        <f t="shared" si="23"/>
        <v>11</v>
      </c>
      <c r="H54" s="187"/>
      <c r="I54" s="186" t="str">
        <f t="shared" si="24"/>
        <v>-</v>
      </c>
      <c r="J54" s="187"/>
      <c r="K54" s="186" t="str">
        <f t="shared" si="25"/>
        <v>-</v>
      </c>
      <c r="L54" s="187"/>
      <c r="M54" s="186">
        <f t="shared" si="26"/>
        <v>12</v>
      </c>
      <c r="N54" s="187"/>
      <c r="O54" s="186">
        <f t="shared" si="27"/>
        <v>15</v>
      </c>
      <c r="P54" s="187"/>
      <c r="Q54" s="186">
        <f t="shared" si="28"/>
        <v>6</v>
      </c>
      <c r="R54" s="187"/>
      <c r="S54" s="186">
        <f t="shared" si="29"/>
        <v>9</v>
      </c>
      <c r="T54" s="187"/>
      <c r="U54" s="186" t="str">
        <f t="shared" si="30"/>
        <v>-</v>
      </c>
      <c r="V54" s="187"/>
      <c r="W54" s="186">
        <f t="shared" si="31"/>
        <v>5</v>
      </c>
      <c r="X54" s="187"/>
      <c r="Y54" s="186" t="str">
        <f t="shared" si="32"/>
        <v>-</v>
      </c>
      <c r="Z54" s="187"/>
      <c r="AA54" s="186" t="str">
        <f t="shared" si="33"/>
        <v>-</v>
      </c>
      <c r="AB54" s="187"/>
      <c r="AC54" s="186">
        <f t="shared" si="34"/>
        <v>7</v>
      </c>
      <c r="AD54" s="187"/>
      <c r="AE54" s="186">
        <f t="shared" si="35"/>
        <v>2</v>
      </c>
      <c r="AF54" s="187"/>
      <c r="AG54" s="186">
        <f t="shared" si="36"/>
        <v>13</v>
      </c>
      <c r="AH54" s="188"/>
      <c r="AI54" s="21"/>
      <c r="AJ54" s="21">
        <f t="shared" si="19"/>
        <v>11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Y52:Z52"/>
    <mergeCell ref="AA52:AB52"/>
    <mergeCell ref="AC52:AD52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2:AJ2"/>
    <mergeCell ref="C3:D3"/>
    <mergeCell ref="E3:F3"/>
    <mergeCell ref="G3:H3"/>
    <mergeCell ref="I3:J3"/>
    <mergeCell ref="AE3:AF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A3:AB3"/>
    <mergeCell ref="AC3:AD3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E33:F33"/>
    <mergeCell ref="G33:H33"/>
    <mergeCell ref="I33:J33"/>
    <mergeCell ref="K33:L33"/>
    <mergeCell ref="M33:N33"/>
    <mergeCell ref="O33:P33"/>
    <mergeCell ref="Q33:R33"/>
    <mergeCell ref="S32:T32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S48:T48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O54:P54"/>
    <mergeCell ref="Q54:R54"/>
    <mergeCell ref="S49:T49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9:AF49"/>
    <mergeCell ref="AG49:AH49"/>
    <mergeCell ref="U49:V49"/>
    <mergeCell ref="W49:X49"/>
    <mergeCell ref="Y49:Z49"/>
    <mergeCell ref="AA49:AB49"/>
    <mergeCell ref="AC49:AD49"/>
    <mergeCell ref="U51:V51"/>
    <mergeCell ref="W51:X51"/>
    <mergeCell ref="Y51:Z51"/>
    <mergeCell ref="AA51:AB51"/>
    <mergeCell ref="AC51:AD51"/>
    <mergeCell ref="AE51:AF51"/>
    <mergeCell ref="AG51:AH51"/>
    <mergeCell ref="U52:V52"/>
    <mergeCell ref="W52:X52"/>
  </mergeCells>
  <conditionalFormatting sqref="AI4:AI20">
    <cfRule type="cellIs" dxfId="278" priority="68" operator="equal">
      <formula>136</formula>
    </cfRule>
  </conditionalFormatting>
  <conditionalFormatting sqref="C4:AI26">
    <cfRule type="cellIs" dxfId="277" priority="69" operator="equal">
      <formula>"OAK"</formula>
    </cfRule>
    <cfRule type="cellIs" dxfId="276" priority="70" operator="equal">
      <formula>"LAR"</formula>
    </cfRule>
    <cfRule type="cellIs" dxfId="275" priority="71" operator="equal">
      <formula>"DET"</formula>
    </cfRule>
    <cfRule type="cellIs" dxfId="274" priority="72" operator="equal">
      <formula>"NYJ"</formula>
    </cfRule>
    <cfRule type="cellIs" dxfId="273" priority="73" operator="equal">
      <formula>"GB"</formula>
    </cfRule>
    <cfRule type="cellIs" dxfId="272" priority="74" operator="equal">
      <formula>"CHI"</formula>
    </cfRule>
    <cfRule type="cellIs" dxfId="271" priority="75" operator="equal">
      <formula>"ARI"</formula>
    </cfRule>
    <cfRule type="cellIs" dxfId="270" priority="76" operator="equal">
      <formula>"WAS"</formula>
    </cfRule>
    <cfRule type="cellIs" dxfId="269" priority="77" operator="equal">
      <formula>"CAR"</formula>
    </cfRule>
    <cfRule type="cellIs" dxfId="268" priority="78" operator="equal">
      <formula>"DAL"</formula>
    </cfRule>
    <cfRule type="cellIs" dxfId="267" priority="79" operator="equal">
      <formula>"DEN"</formula>
    </cfRule>
    <cfRule type="cellIs" dxfId="266" priority="80" operator="equal">
      <formula>"SEA"</formula>
    </cfRule>
    <cfRule type="cellIs" dxfId="265" priority="81" operator="equal">
      <formula>"LAC"</formula>
    </cfRule>
    <cfRule type="cellIs" dxfId="264" priority="82" operator="equal">
      <formula>"KC"</formula>
    </cfRule>
    <cfRule type="cellIs" dxfId="263" priority="83" operator="equal">
      <formula>"CLE"</formula>
    </cfRule>
    <cfRule type="cellIs" dxfId="262" priority="84" operator="equal">
      <formula>"PIT"</formula>
    </cfRule>
    <cfRule type="cellIs" dxfId="261" priority="85" operator="equal">
      <formula>"IND"</formula>
    </cfRule>
    <cfRule type="cellIs" dxfId="260" priority="86" operator="equal">
      <formula>"CIN"</formula>
    </cfRule>
    <cfRule type="cellIs" dxfId="259" priority="87" operator="equal">
      <formula>"MIA"</formula>
    </cfRule>
    <cfRule type="cellIs" dxfId="258" priority="88" operator="equal">
      <formula>"TEN"</formula>
    </cfRule>
    <cfRule type="cellIs" dxfId="257" priority="89" operator="equal">
      <formula>"MIN"</formula>
    </cfRule>
    <cfRule type="cellIs" dxfId="256" priority="90" operator="equal">
      <formula>"SF"</formula>
    </cfRule>
    <cfRule type="cellIs" dxfId="255" priority="91" operator="equal">
      <formula>"NE"</formula>
    </cfRule>
    <cfRule type="cellIs" dxfId="254" priority="92" operator="equal">
      <formula>"HOU"</formula>
    </cfRule>
    <cfRule type="cellIs" dxfId="253" priority="93" operator="equal">
      <formula>"NO"</formula>
    </cfRule>
    <cfRule type="cellIs" dxfId="252" priority="94" operator="equal">
      <formula>"TB"</formula>
    </cfRule>
    <cfRule type="cellIs" dxfId="251" priority="95" operator="equal">
      <formula>"NYG"</formula>
    </cfRule>
    <cfRule type="cellIs" dxfId="250" priority="96" operator="equal">
      <formula>"JAX"</formula>
    </cfRule>
    <cfRule type="cellIs" dxfId="249" priority="97" operator="equal">
      <formula>"BAL"</formula>
    </cfRule>
    <cfRule type="cellIs" dxfId="248" priority="98" operator="equal">
      <formula>"BUF"</formula>
    </cfRule>
    <cfRule type="cellIs" dxfId="247" priority="99" operator="equal">
      <formula>"PHI"</formula>
    </cfRule>
    <cfRule type="cellIs" dxfId="246" priority="100" operator="equal">
      <formula>"ATL"</formula>
    </cfRule>
  </conditionalFormatting>
  <conditionalFormatting sqref="AI21:AI25">
    <cfRule type="cellIs" dxfId="245" priority="34" operator="equal">
      <formula>136</formula>
    </cfRule>
  </conditionalFormatting>
  <conditionalFormatting sqref="B9">
    <cfRule type="cellIs" dxfId="244" priority="2" operator="equal">
      <formula>"OAK"</formula>
    </cfRule>
    <cfRule type="cellIs" dxfId="243" priority="3" operator="equal">
      <formula>"LAR"</formula>
    </cfRule>
    <cfRule type="cellIs" dxfId="242" priority="4" operator="equal">
      <formula>"DET"</formula>
    </cfRule>
    <cfRule type="cellIs" dxfId="241" priority="5" operator="equal">
      <formula>"NYJ"</formula>
    </cfRule>
    <cfRule type="cellIs" dxfId="240" priority="6" operator="equal">
      <formula>"GB"</formula>
    </cfRule>
    <cfRule type="cellIs" dxfId="239" priority="7" operator="equal">
      <formula>"CHI"</formula>
    </cfRule>
    <cfRule type="cellIs" dxfId="238" priority="8" operator="equal">
      <formula>"ARI"</formula>
    </cfRule>
    <cfRule type="cellIs" dxfId="237" priority="9" operator="equal">
      <formula>"WAS"</formula>
    </cfRule>
    <cfRule type="cellIs" dxfId="236" priority="10" operator="equal">
      <formula>"CAR"</formula>
    </cfRule>
    <cfRule type="cellIs" dxfId="235" priority="11" operator="equal">
      <formula>"DAL"</formula>
    </cfRule>
    <cfRule type="cellIs" dxfId="234" priority="12" operator="equal">
      <formula>"DEN"</formula>
    </cfRule>
    <cfRule type="cellIs" dxfId="233" priority="13" operator="equal">
      <formula>"SEA"</formula>
    </cfRule>
    <cfRule type="cellIs" dxfId="232" priority="14" operator="equal">
      <formula>"LAC"</formula>
    </cfRule>
    <cfRule type="cellIs" dxfId="231" priority="15" operator="equal">
      <formula>"KC"</formula>
    </cfRule>
    <cfRule type="cellIs" dxfId="230" priority="16" operator="equal">
      <formula>"CLE"</formula>
    </cfRule>
    <cfRule type="cellIs" dxfId="229" priority="17" operator="equal">
      <formula>"PIT"</formula>
    </cfRule>
    <cfRule type="cellIs" dxfId="228" priority="18" operator="equal">
      <formula>"IND"</formula>
    </cfRule>
    <cfRule type="cellIs" dxfId="227" priority="19" operator="equal">
      <formula>"CIN"</formula>
    </cfRule>
    <cfRule type="cellIs" dxfId="226" priority="20" operator="equal">
      <formula>"MIA"</formula>
    </cfRule>
    <cfRule type="cellIs" dxfId="225" priority="21" operator="equal">
      <formula>"TEN"</formula>
    </cfRule>
    <cfRule type="cellIs" dxfId="224" priority="22" operator="equal">
      <formula>"MIN"</formula>
    </cfRule>
    <cfRule type="cellIs" dxfId="223" priority="23" operator="equal">
      <formula>"SF"</formula>
    </cfRule>
    <cfRule type="cellIs" dxfId="222" priority="24" operator="equal">
      <formula>"NE"</formula>
    </cfRule>
    <cfRule type="cellIs" dxfId="221" priority="25" operator="equal">
      <formula>"HOU"</formula>
    </cfRule>
    <cfRule type="cellIs" dxfId="220" priority="26" operator="equal">
      <formula>"NO"</formula>
    </cfRule>
    <cfRule type="cellIs" dxfId="219" priority="27" operator="equal">
      <formula>"TB"</formula>
    </cfRule>
    <cfRule type="cellIs" dxfId="218" priority="28" operator="equal">
      <formula>"NYG"</formula>
    </cfRule>
    <cfRule type="cellIs" dxfId="217" priority="29" operator="equal">
      <formula>"JAX"</formula>
    </cfRule>
    <cfRule type="cellIs" dxfId="216" priority="30" operator="equal">
      <formula>"BAL"</formula>
    </cfRule>
    <cfRule type="cellIs" dxfId="215" priority="31" operator="equal">
      <formula>"BUF"</formula>
    </cfRule>
    <cfRule type="cellIs" dxfId="214" priority="32" operator="equal">
      <formula>"PHI"</formula>
    </cfRule>
    <cfRule type="cellIs" dxfId="213" priority="33" operator="equal">
      <formula>"ATL"</formula>
    </cfRule>
  </conditionalFormatting>
  <conditionalFormatting sqref="AJ4:AJ25">
    <cfRule type="top10" dxfId="212" priority="1" rank="1"/>
  </conditionalFormatting>
  <hyperlinks>
    <hyperlink ref="E3" r:id="rId1" display="CLE@DEN" xr:uid="{C4E860E7-CFC5-444C-B63E-53EE7D4BEB22}"/>
    <hyperlink ref="G3" r:id="rId2" display="HOU@NYJ" xr:uid="{47357C1A-0E3D-44D5-BA4C-6E81F1566458}"/>
    <hyperlink ref="I3" r:id="rId3" display="GB@CHI" xr:uid="{C13B9F59-EE6E-483D-8C28-F1A8E31C30FF}"/>
    <hyperlink ref="AE3" r:id="rId4" display="DET@BUF" xr:uid="{010D0EB1-ADB8-4ECF-B98A-12FA376F90A5}"/>
    <hyperlink ref="O3" r:id="rId5" display="OAK@CIN" xr:uid="{315030F4-2508-4A7B-A625-FA7F78BF7749}"/>
    <hyperlink ref="Q3" r:id="rId6" display="TEN@NYG" xr:uid="{74F1EF19-2482-4734-B67E-30440C1A2F06}"/>
    <hyperlink ref="S3" r:id="rId7" display="MIA@MIN" xr:uid="{FB4E7962-8EFA-4507-B8A7-A984B0127CBE}"/>
    <hyperlink ref="U3" r:id="rId8" display="WAS@JAX" xr:uid="{F1AAC920-3FAE-45D2-9110-BE789E3F33D2}"/>
    <hyperlink ref="W3" r:id="rId9" display="DAL@IND" xr:uid="{60E9B63D-7286-4702-8B0C-A268C72EE5CC}"/>
    <hyperlink ref="Y3" r:id="rId10" display="SEA@SF" xr:uid="{48FE21AD-8ECF-4FD1-8A96-7A45D4E05B75}"/>
    <hyperlink ref="AA3" r:id="rId11" display="NE@PIT" xr:uid="{F6553000-F75A-449B-8CAC-7F8D460422C2}"/>
    <hyperlink ref="AC3" r:id="rId12" display="PHI@LAR" xr:uid="{9A110477-1740-49DC-A2AF-9D145D5BC427}"/>
    <hyperlink ref="AG3" r:id="rId13" display="NO@CAR" xr:uid="{CD241FA1-F83F-478B-BADD-C70DB1611F72}"/>
    <hyperlink ref="K3" r:id="rId14" display="TB@BAL" xr:uid="{267A8F9F-479F-45D4-86E7-E234CA7B0103}"/>
    <hyperlink ref="M3" r:id="rId15" display="ARI@ATL" xr:uid="{07804B8A-7D8F-4F49-A4AF-5C35A4F9FCAE}"/>
    <hyperlink ref="C3" r:id="rId16" display="LAC@KC" xr:uid="{9FF4AEDC-2501-4440-AFA6-89C3B9D3C109}"/>
  </hyperlinks>
  <pageMargins left="0.7" right="0.7" top="0.75" bottom="0.75" header="0.3" footer="0.3"/>
  <pageSetup orientation="portrait" r:id="rId1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6DB7-FD12-4B05-B48C-D7063BEC0AA0}">
  <dimension ref="A1:AL57"/>
  <sheetViews>
    <sheetView showGridLines="0" showZeros="0" zoomScale="93" zoomScaleNormal="93" workbookViewId="0">
      <selection activeCell="A19" sqref="A19:XFD19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2.05" customHeight="1" x14ac:dyDescent="0.3">
      <c r="A1" t="s">
        <v>17</v>
      </c>
    </row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29" t="s">
        <v>328</v>
      </c>
      <c r="D3" s="201"/>
      <c r="E3" s="229" t="s">
        <v>113</v>
      </c>
      <c r="F3" s="201"/>
      <c r="G3" s="229" t="s">
        <v>52</v>
      </c>
      <c r="H3" s="201"/>
      <c r="I3" s="229" t="s">
        <v>98</v>
      </c>
      <c r="J3" s="201"/>
      <c r="K3" s="229" t="s">
        <v>326</v>
      </c>
      <c r="L3" s="201"/>
      <c r="M3" s="229" t="s">
        <v>327</v>
      </c>
      <c r="N3" s="201"/>
      <c r="O3" s="229" t="s">
        <v>329</v>
      </c>
      <c r="P3" s="201"/>
      <c r="Q3" s="229" t="s">
        <v>330</v>
      </c>
      <c r="R3" s="201"/>
      <c r="S3" s="229" t="s">
        <v>331</v>
      </c>
      <c r="T3" s="201"/>
      <c r="U3" s="229" t="s">
        <v>332</v>
      </c>
      <c r="V3" s="201"/>
      <c r="W3" s="229" t="s">
        <v>325</v>
      </c>
      <c r="X3" s="201"/>
      <c r="Y3" s="229" t="s">
        <v>324</v>
      </c>
      <c r="Z3" s="201"/>
      <c r="AA3" s="229" t="s">
        <v>132</v>
      </c>
      <c r="AB3" s="201"/>
      <c r="AC3" s="229" t="s">
        <v>73</v>
      </c>
      <c r="AD3" s="201"/>
      <c r="AE3" s="229" t="s">
        <v>333</v>
      </c>
      <c r="AF3" s="201"/>
      <c r="AG3" s="229" t="s">
        <v>88</v>
      </c>
      <c r="AH3" s="201"/>
      <c r="AI3" s="24" t="s">
        <v>39</v>
      </c>
      <c r="AJ3" s="76" t="s">
        <v>16</v>
      </c>
    </row>
    <row r="4" spans="1:36" x14ac:dyDescent="0.3">
      <c r="A4">
        <f t="shared" ref="A4:A25" si="0">RANK(AJ4,$AJ$4:$AJ$25,0)</f>
        <v>8</v>
      </c>
      <c r="B4" s="105" t="s">
        <v>1</v>
      </c>
      <c r="C4" s="4" t="s">
        <v>198</v>
      </c>
      <c r="D4" s="75">
        <v>7</v>
      </c>
      <c r="E4" s="4" t="s">
        <v>249</v>
      </c>
      <c r="F4" s="75">
        <v>12</v>
      </c>
      <c r="G4" s="4" t="s">
        <v>210</v>
      </c>
      <c r="H4" s="75">
        <v>14</v>
      </c>
      <c r="I4" s="4" t="s">
        <v>251</v>
      </c>
      <c r="J4" s="75">
        <v>2</v>
      </c>
      <c r="K4" s="4" t="s">
        <v>246</v>
      </c>
      <c r="L4" s="75">
        <v>8</v>
      </c>
      <c r="M4" s="4" t="s">
        <v>207</v>
      </c>
      <c r="N4" s="75">
        <v>5</v>
      </c>
      <c r="O4" s="4" t="s">
        <v>243</v>
      </c>
      <c r="P4" s="75">
        <v>9</v>
      </c>
      <c r="Q4" s="4" t="s">
        <v>217</v>
      </c>
      <c r="R4" s="75">
        <v>6</v>
      </c>
      <c r="S4" s="4" t="s">
        <v>215</v>
      </c>
      <c r="T4" s="75">
        <v>13</v>
      </c>
      <c r="U4" s="4" t="s">
        <v>212</v>
      </c>
      <c r="V4" s="75">
        <v>4</v>
      </c>
      <c r="W4" s="4" t="s">
        <v>277</v>
      </c>
      <c r="X4" s="75">
        <v>10</v>
      </c>
      <c r="Y4" s="4" t="s">
        <v>247</v>
      </c>
      <c r="Z4" s="75">
        <v>15</v>
      </c>
      <c r="AA4" s="4" t="s">
        <v>262</v>
      </c>
      <c r="AB4" s="75">
        <v>16</v>
      </c>
      <c r="AC4" s="4" t="s">
        <v>218</v>
      </c>
      <c r="AD4" s="75">
        <v>3</v>
      </c>
      <c r="AE4" s="4" t="s">
        <v>276</v>
      </c>
      <c r="AF4" s="75">
        <v>11</v>
      </c>
      <c r="AG4" s="4" t="s">
        <v>260</v>
      </c>
      <c r="AH4" s="75">
        <v>1</v>
      </c>
      <c r="AI4" s="6">
        <f>SUM(D4:AH4)</f>
        <v>136</v>
      </c>
      <c r="AJ4" s="6">
        <f>SUM(C33,E33,G33,I33,K33,M33,O33,Q33,S33,U33,W33,Y33,AA33,AC33,AE33,AG33)</f>
        <v>100</v>
      </c>
    </row>
    <row r="5" spans="1:36" x14ac:dyDescent="0.3">
      <c r="A5">
        <f t="shared" si="0"/>
        <v>15</v>
      </c>
      <c r="B5" s="106" t="s">
        <v>11</v>
      </c>
      <c r="C5" s="124" t="s">
        <v>361</v>
      </c>
      <c r="D5" s="125">
        <v>3</v>
      </c>
      <c r="E5" s="124" t="s">
        <v>375</v>
      </c>
      <c r="F5" s="125">
        <v>1</v>
      </c>
      <c r="G5" s="124" t="s">
        <v>367</v>
      </c>
      <c r="H5" s="125">
        <v>9</v>
      </c>
      <c r="I5" s="124" t="s">
        <v>393</v>
      </c>
      <c r="J5" s="125">
        <v>5</v>
      </c>
      <c r="K5" s="124" t="s">
        <v>364</v>
      </c>
      <c r="L5" s="125">
        <v>15</v>
      </c>
      <c r="M5" s="124" t="s">
        <v>376</v>
      </c>
      <c r="N5" s="125">
        <v>6</v>
      </c>
      <c r="O5" s="124" t="s">
        <v>380</v>
      </c>
      <c r="P5" s="125">
        <v>12</v>
      </c>
      <c r="Q5" s="124" t="s">
        <v>348</v>
      </c>
      <c r="R5" s="125">
        <v>16</v>
      </c>
      <c r="S5" s="124" t="s">
        <v>374</v>
      </c>
      <c r="T5" s="125">
        <v>7</v>
      </c>
      <c r="U5" s="124" t="s">
        <v>414</v>
      </c>
      <c r="V5" s="125">
        <v>2</v>
      </c>
      <c r="W5" s="124" t="s">
        <v>358</v>
      </c>
      <c r="X5" s="125">
        <v>4</v>
      </c>
      <c r="Y5" s="124" t="s">
        <v>371</v>
      </c>
      <c r="Z5" s="125">
        <v>14</v>
      </c>
      <c r="AA5" s="124" t="s">
        <v>359</v>
      </c>
      <c r="AB5" s="125">
        <v>11</v>
      </c>
      <c r="AC5" s="124" t="s">
        <v>360</v>
      </c>
      <c r="AD5" s="125">
        <v>8</v>
      </c>
      <c r="AE5" s="124" t="s">
        <v>352</v>
      </c>
      <c r="AF5" s="125">
        <v>10</v>
      </c>
      <c r="AG5" s="124" t="s">
        <v>353</v>
      </c>
      <c r="AH5" s="125">
        <v>13</v>
      </c>
      <c r="AI5" s="9">
        <f t="shared" ref="AI5:AI25" si="1">SUM(D5:AH5)</f>
        <v>136</v>
      </c>
      <c r="AJ5" s="9">
        <f t="shared" ref="AJ5:AJ25" si="2">SUM(C34,E34,G34,I34,K34,M34,O34,Q34,S34,U34,W34,Y34,AA34,AC34,AE34,AG34)</f>
        <v>90</v>
      </c>
    </row>
    <row r="6" spans="1:36" x14ac:dyDescent="0.3">
      <c r="A6">
        <f t="shared" si="0"/>
        <v>17</v>
      </c>
      <c r="B6" s="104" t="s">
        <v>2</v>
      </c>
      <c r="C6" s="119" t="s">
        <v>198</v>
      </c>
      <c r="D6" s="177">
        <v>5</v>
      </c>
      <c r="E6" s="119" t="s">
        <v>213</v>
      </c>
      <c r="F6" s="177">
        <v>1</v>
      </c>
      <c r="G6" s="119" t="s">
        <v>210</v>
      </c>
      <c r="H6" s="177">
        <v>12</v>
      </c>
      <c r="I6" s="119" t="s">
        <v>261</v>
      </c>
      <c r="J6" s="177">
        <v>6</v>
      </c>
      <c r="K6" s="119" t="s">
        <v>246</v>
      </c>
      <c r="L6" s="177">
        <v>2</v>
      </c>
      <c r="M6" s="119" t="s">
        <v>207</v>
      </c>
      <c r="N6" s="177">
        <v>4</v>
      </c>
      <c r="O6" s="119" t="s">
        <v>243</v>
      </c>
      <c r="P6" s="177">
        <v>13</v>
      </c>
      <c r="Q6" s="119" t="s">
        <v>217</v>
      </c>
      <c r="R6" s="177">
        <v>16</v>
      </c>
      <c r="S6" s="119" t="s">
        <v>215</v>
      </c>
      <c r="T6" s="177">
        <v>10</v>
      </c>
      <c r="U6" s="119" t="s">
        <v>244</v>
      </c>
      <c r="V6" s="177">
        <v>3</v>
      </c>
      <c r="W6" s="119" t="s">
        <v>277</v>
      </c>
      <c r="X6" s="177">
        <v>9</v>
      </c>
      <c r="Y6" s="119" t="s">
        <v>247</v>
      </c>
      <c r="Z6" s="177">
        <v>11</v>
      </c>
      <c r="AA6" s="119" t="s">
        <v>262</v>
      </c>
      <c r="AB6" s="177">
        <v>15</v>
      </c>
      <c r="AC6" s="119" t="s">
        <v>218</v>
      </c>
      <c r="AD6" s="177">
        <v>8</v>
      </c>
      <c r="AE6" s="119" t="s">
        <v>276</v>
      </c>
      <c r="AF6" s="177">
        <v>14</v>
      </c>
      <c r="AG6" s="119" t="s">
        <v>278</v>
      </c>
      <c r="AH6" s="177">
        <v>7</v>
      </c>
      <c r="AI6" s="6">
        <f t="shared" si="1"/>
        <v>136</v>
      </c>
      <c r="AJ6" s="6">
        <f t="shared" si="2"/>
        <v>89</v>
      </c>
    </row>
    <row r="7" spans="1:36" x14ac:dyDescent="0.3">
      <c r="A7">
        <f t="shared" si="0"/>
        <v>5</v>
      </c>
      <c r="B7" s="103" t="s">
        <v>5</v>
      </c>
      <c r="C7" s="124" t="s">
        <v>377</v>
      </c>
      <c r="D7" s="125">
        <v>7</v>
      </c>
      <c r="E7" s="124" t="s">
        <v>363</v>
      </c>
      <c r="F7" s="125">
        <v>10</v>
      </c>
      <c r="G7" s="124" t="s">
        <v>367</v>
      </c>
      <c r="H7" s="125">
        <v>15</v>
      </c>
      <c r="I7" s="124" t="s">
        <v>391</v>
      </c>
      <c r="J7" s="125">
        <v>1</v>
      </c>
      <c r="K7" s="124" t="s">
        <v>364</v>
      </c>
      <c r="L7" s="125">
        <v>8</v>
      </c>
      <c r="M7" s="124" t="s">
        <v>376</v>
      </c>
      <c r="N7" s="125">
        <v>4</v>
      </c>
      <c r="O7" s="124" t="s">
        <v>380</v>
      </c>
      <c r="P7" s="125">
        <v>12</v>
      </c>
      <c r="Q7" s="124" t="s">
        <v>348</v>
      </c>
      <c r="R7" s="125">
        <v>16</v>
      </c>
      <c r="S7" s="124" t="s">
        <v>374</v>
      </c>
      <c r="T7" s="125">
        <v>6</v>
      </c>
      <c r="U7" s="124" t="s">
        <v>379</v>
      </c>
      <c r="V7" s="125">
        <v>2</v>
      </c>
      <c r="W7" s="124" t="s">
        <v>358</v>
      </c>
      <c r="X7" s="125">
        <v>5</v>
      </c>
      <c r="Y7" s="124" t="s">
        <v>371</v>
      </c>
      <c r="Z7" s="125">
        <v>11</v>
      </c>
      <c r="AA7" s="124" t="s">
        <v>359</v>
      </c>
      <c r="AB7" s="125">
        <v>14</v>
      </c>
      <c r="AC7" s="124" t="s">
        <v>360</v>
      </c>
      <c r="AD7" s="125">
        <v>9</v>
      </c>
      <c r="AE7" s="124" t="s">
        <v>352</v>
      </c>
      <c r="AF7" s="125">
        <v>13</v>
      </c>
      <c r="AG7" s="124" t="s">
        <v>373</v>
      </c>
      <c r="AH7" s="125">
        <v>3</v>
      </c>
      <c r="AI7" s="9">
        <f t="shared" si="1"/>
        <v>136</v>
      </c>
      <c r="AJ7" s="9">
        <f t="shared" si="2"/>
        <v>101</v>
      </c>
    </row>
    <row r="8" spans="1:36" x14ac:dyDescent="0.3">
      <c r="A8">
        <f t="shared" si="0"/>
        <v>11</v>
      </c>
      <c r="B8" s="104" t="s">
        <v>13</v>
      </c>
      <c r="C8" s="119" t="s">
        <v>377</v>
      </c>
      <c r="D8" s="177">
        <v>2</v>
      </c>
      <c r="E8" s="119" t="s">
        <v>363</v>
      </c>
      <c r="F8" s="177">
        <v>7</v>
      </c>
      <c r="G8" s="119" t="s">
        <v>367</v>
      </c>
      <c r="H8" s="177">
        <v>10</v>
      </c>
      <c r="I8" s="119" t="s">
        <v>391</v>
      </c>
      <c r="J8" s="177">
        <v>5</v>
      </c>
      <c r="K8" s="119" t="s">
        <v>364</v>
      </c>
      <c r="L8" s="177">
        <v>6</v>
      </c>
      <c r="M8" s="119" t="s">
        <v>376</v>
      </c>
      <c r="N8" s="177">
        <v>8</v>
      </c>
      <c r="O8" s="119" t="s">
        <v>380</v>
      </c>
      <c r="P8" s="177">
        <v>12</v>
      </c>
      <c r="Q8" s="119" t="s">
        <v>348</v>
      </c>
      <c r="R8" s="177">
        <v>16</v>
      </c>
      <c r="S8" s="119" t="s">
        <v>374</v>
      </c>
      <c r="T8" s="177">
        <v>11</v>
      </c>
      <c r="U8" s="119" t="s">
        <v>414</v>
      </c>
      <c r="V8" s="177">
        <v>4</v>
      </c>
      <c r="W8" s="119" t="s">
        <v>358</v>
      </c>
      <c r="X8" s="177">
        <v>14</v>
      </c>
      <c r="Y8" s="119" t="s">
        <v>371</v>
      </c>
      <c r="Z8" s="177">
        <v>13</v>
      </c>
      <c r="AA8" s="119" t="s">
        <v>359</v>
      </c>
      <c r="AB8" s="177">
        <v>15</v>
      </c>
      <c r="AC8" s="119" t="s">
        <v>356</v>
      </c>
      <c r="AD8" s="177">
        <v>3</v>
      </c>
      <c r="AE8" s="119" t="s">
        <v>352</v>
      </c>
      <c r="AF8" s="177">
        <v>9</v>
      </c>
      <c r="AG8" s="119" t="s">
        <v>353</v>
      </c>
      <c r="AH8" s="177">
        <v>1</v>
      </c>
      <c r="AI8" s="6">
        <f t="shared" si="1"/>
        <v>136</v>
      </c>
      <c r="AJ8" s="6">
        <f t="shared" si="2"/>
        <v>93</v>
      </c>
    </row>
    <row r="9" spans="1:36" x14ac:dyDescent="0.3">
      <c r="A9">
        <f t="shared" si="0"/>
        <v>5</v>
      </c>
      <c r="B9" s="116" t="s">
        <v>9</v>
      </c>
      <c r="C9" s="7" t="s">
        <v>208</v>
      </c>
      <c r="D9" s="8">
        <v>1</v>
      </c>
      <c r="E9" s="7" t="s">
        <v>249</v>
      </c>
      <c r="F9" s="8">
        <v>14</v>
      </c>
      <c r="G9" s="7" t="s">
        <v>210</v>
      </c>
      <c r="H9" s="8">
        <v>3</v>
      </c>
      <c r="I9" s="7" t="s">
        <v>261</v>
      </c>
      <c r="J9" s="8">
        <v>5</v>
      </c>
      <c r="K9" s="7" t="s">
        <v>246</v>
      </c>
      <c r="L9" s="8">
        <v>9</v>
      </c>
      <c r="M9" s="7" t="s">
        <v>207</v>
      </c>
      <c r="N9" s="8">
        <v>6</v>
      </c>
      <c r="O9" s="7" t="s">
        <v>243</v>
      </c>
      <c r="P9" s="8">
        <v>16</v>
      </c>
      <c r="Q9" s="7" t="s">
        <v>217</v>
      </c>
      <c r="R9" s="8">
        <v>13</v>
      </c>
      <c r="S9" s="7" t="s">
        <v>215</v>
      </c>
      <c r="T9" s="8">
        <v>12</v>
      </c>
      <c r="U9" s="7" t="s">
        <v>244</v>
      </c>
      <c r="V9" s="8">
        <v>2</v>
      </c>
      <c r="W9" s="7" t="s">
        <v>277</v>
      </c>
      <c r="X9" s="8">
        <v>7</v>
      </c>
      <c r="Y9" s="7" t="s">
        <v>247</v>
      </c>
      <c r="Z9" s="8">
        <v>10</v>
      </c>
      <c r="AA9" s="7" t="s">
        <v>262</v>
      </c>
      <c r="AB9" s="8">
        <v>15</v>
      </c>
      <c r="AC9" s="7" t="s">
        <v>218</v>
      </c>
      <c r="AD9" s="8">
        <v>4</v>
      </c>
      <c r="AE9" s="7" t="s">
        <v>276</v>
      </c>
      <c r="AF9" s="8">
        <v>11</v>
      </c>
      <c r="AG9" s="7" t="s">
        <v>260</v>
      </c>
      <c r="AH9" s="8">
        <v>8</v>
      </c>
      <c r="AI9" s="9">
        <f t="shared" si="1"/>
        <v>136</v>
      </c>
      <c r="AJ9" s="9">
        <f t="shared" si="2"/>
        <v>101</v>
      </c>
    </row>
    <row r="10" spans="1:36" x14ac:dyDescent="0.3">
      <c r="A10">
        <f t="shared" si="0"/>
        <v>17</v>
      </c>
      <c r="B10" s="104" t="s">
        <v>10</v>
      </c>
      <c r="C10" s="119" t="s">
        <v>377</v>
      </c>
      <c r="D10" s="177">
        <v>8</v>
      </c>
      <c r="E10" s="119" t="s">
        <v>375</v>
      </c>
      <c r="F10" s="177">
        <v>1</v>
      </c>
      <c r="G10" s="119" t="s">
        <v>367</v>
      </c>
      <c r="H10" s="177">
        <v>14</v>
      </c>
      <c r="I10" s="119" t="s">
        <v>391</v>
      </c>
      <c r="J10" s="177">
        <v>2</v>
      </c>
      <c r="K10" s="119" t="s">
        <v>364</v>
      </c>
      <c r="L10" s="177">
        <v>5</v>
      </c>
      <c r="M10" s="119" t="s">
        <v>376</v>
      </c>
      <c r="N10" s="177">
        <v>6</v>
      </c>
      <c r="O10" s="119" t="s">
        <v>380</v>
      </c>
      <c r="P10" s="177">
        <v>7</v>
      </c>
      <c r="Q10" s="119" t="s">
        <v>348</v>
      </c>
      <c r="R10" s="177">
        <v>16</v>
      </c>
      <c r="S10" s="119" t="s">
        <v>374</v>
      </c>
      <c r="T10" s="177">
        <v>13</v>
      </c>
      <c r="U10" s="119" t="s">
        <v>379</v>
      </c>
      <c r="V10" s="177">
        <v>3</v>
      </c>
      <c r="W10" s="119" t="s">
        <v>358</v>
      </c>
      <c r="X10" s="177">
        <v>9</v>
      </c>
      <c r="Y10" s="119" t="s">
        <v>371</v>
      </c>
      <c r="Z10" s="177">
        <v>10</v>
      </c>
      <c r="AA10" s="119" t="s">
        <v>359</v>
      </c>
      <c r="AB10" s="177">
        <v>15</v>
      </c>
      <c r="AC10" s="119" t="s">
        <v>356</v>
      </c>
      <c r="AD10" s="177">
        <v>4</v>
      </c>
      <c r="AE10" s="119" t="s">
        <v>352</v>
      </c>
      <c r="AF10" s="177">
        <v>12</v>
      </c>
      <c r="AG10" s="119" t="s">
        <v>353</v>
      </c>
      <c r="AH10" s="177">
        <v>11</v>
      </c>
      <c r="AI10" s="6">
        <f t="shared" si="1"/>
        <v>136</v>
      </c>
      <c r="AJ10" s="6">
        <f t="shared" si="2"/>
        <v>89</v>
      </c>
    </row>
    <row r="11" spans="1:36" x14ac:dyDescent="0.3">
      <c r="A11">
        <f t="shared" si="0"/>
        <v>9</v>
      </c>
      <c r="B11" s="103" t="s">
        <v>14</v>
      </c>
      <c r="C11" s="124" t="s">
        <v>198</v>
      </c>
      <c r="D11" s="125">
        <v>7</v>
      </c>
      <c r="E11" s="124" t="s">
        <v>249</v>
      </c>
      <c r="F11" s="125">
        <v>13</v>
      </c>
      <c r="G11" s="124" t="s">
        <v>210</v>
      </c>
      <c r="H11" s="125">
        <v>12</v>
      </c>
      <c r="I11" s="124" t="s">
        <v>261</v>
      </c>
      <c r="J11" s="125">
        <v>8</v>
      </c>
      <c r="K11" s="124" t="s">
        <v>246</v>
      </c>
      <c r="L11" s="125">
        <v>9</v>
      </c>
      <c r="M11" s="124" t="s">
        <v>207</v>
      </c>
      <c r="N11" s="125">
        <v>6</v>
      </c>
      <c r="O11" s="124" t="s">
        <v>243</v>
      </c>
      <c r="P11" s="125">
        <v>5</v>
      </c>
      <c r="Q11" s="124" t="s">
        <v>217</v>
      </c>
      <c r="R11" s="125">
        <v>16</v>
      </c>
      <c r="S11" s="124" t="s">
        <v>205</v>
      </c>
      <c r="T11" s="125">
        <v>1</v>
      </c>
      <c r="U11" s="124" t="s">
        <v>244</v>
      </c>
      <c r="V11" s="125">
        <v>2</v>
      </c>
      <c r="W11" s="124" t="s">
        <v>277</v>
      </c>
      <c r="X11" s="125">
        <v>10</v>
      </c>
      <c r="Y11" s="124" t="s">
        <v>247</v>
      </c>
      <c r="Z11" s="125">
        <v>11</v>
      </c>
      <c r="AA11" s="124" t="s">
        <v>262</v>
      </c>
      <c r="AB11" s="125">
        <v>15</v>
      </c>
      <c r="AC11" s="124" t="s">
        <v>218</v>
      </c>
      <c r="AD11" s="125">
        <v>3</v>
      </c>
      <c r="AE11" s="124" t="s">
        <v>276</v>
      </c>
      <c r="AF11" s="125">
        <v>14</v>
      </c>
      <c r="AG11" s="124" t="s">
        <v>278</v>
      </c>
      <c r="AH11" s="125">
        <v>4</v>
      </c>
      <c r="AI11" s="9">
        <f t="shared" si="1"/>
        <v>136</v>
      </c>
      <c r="AJ11" s="9">
        <f t="shared" si="2"/>
        <v>95</v>
      </c>
    </row>
    <row r="12" spans="1:36" x14ac:dyDescent="0.3">
      <c r="A12">
        <f t="shared" si="0"/>
        <v>22</v>
      </c>
      <c r="B12" s="104" t="s">
        <v>12</v>
      </c>
      <c r="C12" s="4"/>
      <c r="D12" s="93"/>
      <c r="E12" s="4"/>
      <c r="F12" s="93"/>
      <c r="G12" s="4"/>
      <c r="H12" s="93"/>
      <c r="I12" s="4"/>
      <c r="J12" s="93"/>
      <c r="K12" s="4"/>
      <c r="L12" s="93"/>
      <c r="M12" s="4"/>
      <c r="N12" s="93"/>
      <c r="O12" s="4"/>
      <c r="P12" s="93"/>
      <c r="Q12" s="4"/>
      <c r="R12" s="93"/>
      <c r="S12" s="4"/>
      <c r="T12" s="93"/>
      <c r="U12" s="4"/>
      <c r="V12" s="93"/>
      <c r="W12" s="4"/>
      <c r="X12" s="93"/>
      <c r="Y12" s="4"/>
      <c r="Z12" s="93"/>
      <c r="AA12" s="4"/>
      <c r="AB12" s="93"/>
      <c r="AC12" s="4"/>
      <c r="AD12" s="93"/>
      <c r="AE12" s="4"/>
      <c r="AF12" s="93"/>
      <c r="AG12" s="4"/>
      <c r="AH12" s="93"/>
      <c r="AI12" s="6">
        <f t="shared" si="1"/>
        <v>0</v>
      </c>
      <c r="AJ12" s="6">
        <f t="shared" si="2"/>
        <v>0</v>
      </c>
    </row>
    <row r="13" spans="1:36" x14ac:dyDescent="0.3">
      <c r="A13">
        <f t="shared" si="0"/>
        <v>17</v>
      </c>
      <c r="B13" s="103" t="s">
        <v>8</v>
      </c>
      <c r="C13" s="124" t="s">
        <v>198</v>
      </c>
      <c r="D13" s="125">
        <v>1</v>
      </c>
      <c r="E13" s="124" t="s">
        <v>213</v>
      </c>
      <c r="F13" s="125">
        <v>2</v>
      </c>
      <c r="G13" s="124" t="s">
        <v>210</v>
      </c>
      <c r="H13" s="125">
        <v>13</v>
      </c>
      <c r="I13" s="124" t="s">
        <v>251</v>
      </c>
      <c r="J13" s="125">
        <v>4</v>
      </c>
      <c r="K13" s="124" t="s">
        <v>246</v>
      </c>
      <c r="L13" s="125">
        <v>10</v>
      </c>
      <c r="M13" s="124" t="s">
        <v>207</v>
      </c>
      <c r="N13" s="125">
        <v>9</v>
      </c>
      <c r="O13" s="124" t="s">
        <v>243</v>
      </c>
      <c r="P13" s="125">
        <v>8</v>
      </c>
      <c r="Q13" s="124" t="s">
        <v>217</v>
      </c>
      <c r="R13" s="125">
        <v>16</v>
      </c>
      <c r="S13" s="124" t="s">
        <v>215</v>
      </c>
      <c r="T13" s="125">
        <v>11</v>
      </c>
      <c r="U13" s="124" t="s">
        <v>212</v>
      </c>
      <c r="V13" s="125">
        <v>3</v>
      </c>
      <c r="W13" s="124" t="s">
        <v>277</v>
      </c>
      <c r="X13" s="125">
        <v>5</v>
      </c>
      <c r="Y13" s="124" t="s">
        <v>247</v>
      </c>
      <c r="Z13" s="125">
        <v>12</v>
      </c>
      <c r="AA13" s="124" t="s">
        <v>262</v>
      </c>
      <c r="AB13" s="125">
        <v>14</v>
      </c>
      <c r="AC13" s="124" t="s">
        <v>218</v>
      </c>
      <c r="AD13" s="125">
        <v>7</v>
      </c>
      <c r="AE13" s="124" t="s">
        <v>276</v>
      </c>
      <c r="AF13" s="125">
        <v>15</v>
      </c>
      <c r="AG13" s="124" t="s">
        <v>278</v>
      </c>
      <c r="AH13" s="125">
        <v>6</v>
      </c>
      <c r="AI13" s="9">
        <f t="shared" si="1"/>
        <v>136</v>
      </c>
      <c r="AJ13" s="9">
        <f t="shared" si="2"/>
        <v>89</v>
      </c>
    </row>
    <row r="14" spans="1:36" x14ac:dyDescent="0.3">
      <c r="A14">
        <f t="shared" si="0"/>
        <v>9</v>
      </c>
      <c r="B14" s="104" t="s">
        <v>6</v>
      </c>
      <c r="C14" s="119" t="s">
        <v>388</v>
      </c>
      <c r="D14" s="177">
        <v>9</v>
      </c>
      <c r="E14" s="119" t="s">
        <v>398</v>
      </c>
      <c r="F14" s="177">
        <v>8</v>
      </c>
      <c r="G14" s="119" t="s">
        <v>210</v>
      </c>
      <c r="H14" s="177">
        <v>10</v>
      </c>
      <c r="I14" s="119" t="s">
        <v>406</v>
      </c>
      <c r="J14" s="177">
        <v>4</v>
      </c>
      <c r="K14" s="119" t="s">
        <v>246</v>
      </c>
      <c r="L14" s="177">
        <v>5</v>
      </c>
      <c r="M14" s="119" t="s">
        <v>386</v>
      </c>
      <c r="N14" s="177">
        <v>6</v>
      </c>
      <c r="O14" s="119" t="s">
        <v>394</v>
      </c>
      <c r="P14" s="177">
        <v>11</v>
      </c>
      <c r="Q14" s="119" t="s">
        <v>217</v>
      </c>
      <c r="R14" s="177">
        <v>13</v>
      </c>
      <c r="S14" s="119" t="s">
        <v>417</v>
      </c>
      <c r="T14" s="177">
        <v>14</v>
      </c>
      <c r="U14" s="119" t="s">
        <v>212</v>
      </c>
      <c r="V14" s="177">
        <v>3</v>
      </c>
      <c r="W14" s="119" t="s">
        <v>277</v>
      </c>
      <c r="X14" s="177">
        <v>2</v>
      </c>
      <c r="Y14" s="119" t="s">
        <v>419</v>
      </c>
      <c r="Z14" s="177">
        <v>15</v>
      </c>
      <c r="AA14" s="119" t="s">
        <v>262</v>
      </c>
      <c r="AB14" s="177">
        <v>16</v>
      </c>
      <c r="AC14" s="119" t="s">
        <v>218</v>
      </c>
      <c r="AD14" s="177">
        <v>1</v>
      </c>
      <c r="AE14" s="119" t="s">
        <v>276</v>
      </c>
      <c r="AF14" s="177">
        <v>7</v>
      </c>
      <c r="AG14" s="119" t="s">
        <v>278</v>
      </c>
      <c r="AH14" s="177">
        <v>12</v>
      </c>
      <c r="AI14" s="6">
        <f t="shared" si="1"/>
        <v>136</v>
      </c>
      <c r="AJ14" s="6">
        <f t="shared" si="2"/>
        <v>95</v>
      </c>
    </row>
    <row r="15" spans="1:36" x14ac:dyDescent="0.3">
      <c r="A15">
        <f t="shared" si="0"/>
        <v>20</v>
      </c>
      <c r="B15" s="103" t="s">
        <v>4</v>
      </c>
      <c r="C15" s="124" t="s">
        <v>198</v>
      </c>
      <c r="D15" s="125">
        <v>10</v>
      </c>
      <c r="E15" s="124" t="s">
        <v>249</v>
      </c>
      <c r="F15" s="125">
        <v>1</v>
      </c>
      <c r="G15" s="124" t="s">
        <v>210</v>
      </c>
      <c r="H15" s="125">
        <v>11</v>
      </c>
      <c r="I15" s="124" t="s">
        <v>251</v>
      </c>
      <c r="J15" s="125">
        <v>2</v>
      </c>
      <c r="K15" s="124" t="s">
        <v>246</v>
      </c>
      <c r="L15" s="125">
        <v>14</v>
      </c>
      <c r="M15" s="124" t="s">
        <v>207</v>
      </c>
      <c r="N15" s="125">
        <v>12</v>
      </c>
      <c r="O15" s="124" t="s">
        <v>243</v>
      </c>
      <c r="P15" s="125">
        <v>9</v>
      </c>
      <c r="Q15" s="124" t="s">
        <v>217</v>
      </c>
      <c r="R15" s="125">
        <v>15</v>
      </c>
      <c r="S15" s="124" t="s">
        <v>215</v>
      </c>
      <c r="T15" s="125">
        <v>3</v>
      </c>
      <c r="U15" s="124" t="s">
        <v>244</v>
      </c>
      <c r="V15" s="125">
        <v>4</v>
      </c>
      <c r="W15" s="124" t="s">
        <v>277</v>
      </c>
      <c r="X15" s="125">
        <v>7</v>
      </c>
      <c r="Y15" s="124" t="s">
        <v>247</v>
      </c>
      <c r="Z15" s="125">
        <v>8</v>
      </c>
      <c r="AA15" s="124" t="s">
        <v>262</v>
      </c>
      <c r="AB15" s="125">
        <v>16</v>
      </c>
      <c r="AC15" s="124" t="s">
        <v>218</v>
      </c>
      <c r="AD15" s="125">
        <v>5</v>
      </c>
      <c r="AE15" s="124" t="s">
        <v>276</v>
      </c>
      <c r="AF15" s="125">
        <v>13</v>
      </c>
      <c r="AG15" s="124" t="s">
        <v>278</v>
      </c>
      <c r="AH15" s="125">
        <v>6</v>
      </c>
      <c r="AI15" s="9">
        <f t="shared" si="1"/>
        <v>136</v>
      </c>
      <c r="AJ15" s="9">
        <f t="shared" si="2"/>
        <v>84</v>
      </c>
    </row>
    <row r="16" spans="1:36" x14ac:dyDescent="0.3">
      <c r="A16">
        <f t="shared" si="0"/>
        <v>21</v>
      </c>
      <c r="B16" s="104" t="s">
        <v>7</v>
      </c>
      <c r="C16" s="119" t="s">
        <v>198</v>
      </c>
      <c r="D16" s="177">
        <v>7</v>
      </c>
      <c r="E16" s="119" t="s">
        <v>213</v>
      </c>
      <c r="F16" s="177">
        <v>1</v>
      </c>
      <c r="G16" s="119" t="s">
        <v>210</v>
      </c>
      <c r="H16" s="177">
        <v>10</v>
      </c>
      <c r="I16" s="119" t="s">
        <v>251</v>
      </c>
      <c r="J16" s="177">
        <v>6</v>
      </c>
      <c r="K16" s="119" t="s">
        <v>263</v>
      </c>
      <c r="L16" s="177">
        <v>3</v>
      </c>
      <c r="M16" s="119" t="s">
        <v>207</v>
      </c>
      <c r="N16" s="177">
        <v>9</v>
      </c>
      <c r="O16" s="119" t="s">
        <v>243</v>
      </c>
      <c r="P16" s="177">
        <v>12</v>
      </c>
      <c r="Q16" s="119" t="s">
        <v>217</v>
      </c>
      <c r="R16" s="177">
        <v>16</v>
      </c>
      <c r="S16" s="119" t="s">
        <v>215</v>
      </c>
      <c r="T16" s="177">
        <v>13</v>
      </c>
      <c r="U16" s="119" t="s">
        <v>244</v>
      </c>
      <c r="V16" s="177">
        <v>4</v>
      </c>
      <c r="W16" s="119" t="s">
        <v>277</v>
      </c>
      <c r="X16" s="177">
        <v>11</v>
      </c>
      <c r="Y16" s="119" t="s">
        <v>247</v>
      </c>
      <c r="Z16" s="177">
        <v>15</v>
      </c>
      <c r="AA16" s="119" t="s">
        <v>262</v>
      </c>
      <c r="AB16" s="177">
        <v>14</v>
      </c>
      <c r="AC16" s="119" t="s">
        <v>250</v>
      </c>
      <c r="AD16" s="177">
        <v>2</v>
      </c>
      <c r="AE16" s="119" t="s">
        <v>276</v>
      </c>
      <c r="AF16" s="177">
        <v>8</v>
      </c>
      <c r="AG16" s="119" t="s">
        <v>278</v>
      </c>
      <c r="AH16" s="177">
        <v>5</v>
      </c>
      <c r="AI16" s="6">
        <f t="shared" si="1"/>
        <v>136</v>
      </c>
      <c r="AJ16" s="6">
        <f t="shared" si="2"/>
        <v>83</v>
      </c>
    </row>
    <row r="17" spans="1:38" x14ac:dyDescent="0.3">
      <c r="A17">
        <f t="shared" si="0"/>
        <v>5</v>
      </c>
      <c r="B17" s="89" t="s">
        <v>40</v>
      </c>
      <c r="C17" s="27" t="s">
        <v>198</v>
      </c>
      <c r="D17" s="28">
        <v>8</v>
      </c>
      <c r="E17" s="27" t="s">
        <v>249</v>
      </c>
      <c r="F17" s="28">
        <v>9</v>
      </c>
      <c r="G17" s="27" t="s">
        <v>210</v>
      </c>
      <c r="H17" s="28">
        <v>10</v>
      </c>
      <c r="I17" s="27" t="s">
        <v>251</v>
      </c>
      <c r="J17" s="28">
        <v>2</v>
      </c>
      <c r="K17" s="27" t="s">
        <v>246</v>
      </c>
      <c r="L17" s="28">
        <v>13</v>
      </c>
      <c r="M17" s="27" t="s">
        <v>207</v>
      </c>
      <c r="N17" s="28">
        <v>6</v>
      </c>
      <c r="O17" s="27" t="s">
        <v>243</v>
      </c>
      <c r="P17" s="28">
        <v>1</v>
      </c>
      <c r="Q17" s="27" t="s">
        <v>217</v>
      </c>
      <c r="R17" s="28">
        <v>15</v>
      </c>
      <c r="S17" s="27" t="s">
        <v>215</v>
      </c>
      <c r="T17" s="28">
        <v>7</v>
      </c>
      <c r="U17" s="27" t="s">
        <v>212</v>
      </c>
      <c r="V17" s="28">
        <v>3</v>
      </c>
      <c r="W17" s="27" t="s">
        <v>216</v>
      </c>
      <c r="X17" s="28">
        <v>5</v>
      </c>
      <c r="Y17" s="27" t="s">
        <v>247</v>
      </c>
      <c r="Z17" s="28">
        <v>4</v>
      </c>
      <c r="AA17" s="27" t="s">
        <v>262</v>
      </c>
      <c r="AB17" s="28">
        <v>16</v>
      </c>
      <c r="AC17" s="27" t="s">
        <v>218</v>
      </c>
      <c r="AD17" s="28">
        <v>11</v>
      </c>
      <c r="AE17" s="27" t="s">
        <v>276</v>
      </c>
      <c r="AF17" s="28">
        <v>12</v>
      </c>
      <c r="AG17" s="27" t="s">
        <v>260</v>
      </c>
      <c r="AH17" s="28">
        <v>14</v>
      </c>
      <c r="AI17" s="25">
        <f t="shared" si="1"/>
        <v>136</v>
      </c>
      <c r="AJ17" s="26">
        <f t="shared" si="2"/>
        <v>101</v>
      </c>
    </row>
    <row r="18" spans="1:38" x14ac:dyDescent="0.3">
      <c r="A18">
        <f t="shared" si="0"/>
        <v>12</v>
      </c>
      <c r="B18" s="104" t="s">
        <v>3</v>
      </c>
      <c r="C18" s="119" t="s">
        <v>198</v>
      </c>
      <c r="D18" s="177">
        <v>14</v>
      </c>
      <c r="E18" s="119" t="s">
        <v>249</v>
      </c>
      <c r="F18" s="177">
        <v>11</v>
      </c>
      <c r="G18" s="119" t="s">
        <v>210</v>
      </c>
      <c r="H18" s="177">
        <v>10</v>
      </c>
      <c r="I18" s="119" t="s">
        <v>261</v>
      </c>
      <c r="J18" s="177">
        <v>1</v>
      </c>
      <c r="K18" s="119" t="s">
        <v>246</v>
      </c>
      <c r="L18" s="177">
        <v>9</v>
      </c>
      <c r="M18" s="119" t="s">
        <v>207</v>
      </c>
      <c r="N18" s="177">
        <v>8</v>
      </c>
      <c r="O18" s="119" t="s">
        <v>243</v>
      </c>
      <c r="P18" s="177">
        <v>2</v>
      </c>
      <c r="Q18" s="119" t="s">
        <v>217</v>
      </c>
      <c r="R18" s="177">
        <v>16</v>
      </c>
      <c r="S18" s="119" t="s">
        <v>215</v>
      </c>
      <c r="T18" s="177">
        <v>7</v>
      </c>
      <c r="U18" s="119" t="s">
        <v>212</v>
      </c>
      <c r="V18" s="177">
        <v>3</v>
      </c>
      <c r="W18" s="119" t="s">
        <v>277</v>
      </c>
      <c r="X18" s="177">
        <v>4</v>
      </c>
      <c r="Y18" s="119" t="s">
        <v>247</v>
      </c>
      <c r="Z18" s="177">
        <v>6</v>
      </c>
      <c r="AA18" s="119" t="s">
        <v>262</v>
      </c>
      <c r="AB18" s="177">
        <v>15</v>
      </c>
      <c r="AC18" s="119" t="s">
        <v>218</v>
      </c>
      <c r="AD18" s="177">
        <v>12</v>
      </c>
      <c r="AE18" s="119" t="s">
        <v>276</v>
      </c>
      <c r="AF18" s="177">
        <v>13</v>
      </c>
      <c r="AG18" s="119" t="s">
        <v>278</v>
      </c>
      <c r="AH18" s="177">
        <v>5</v>
      </c>
      <c r="AI18" s="40">
        <f t="shared" si="1"/>
        <v>136</v>
      </c>
      <c r="AJ18" s="74">
        <f t="shared" si="2"/>
        <v>92</v>
      </c>
    </row>
    <row r="19" spans="1:38" x14ac:dyDescent="0.3">
      <c r="A19">
        <f t="shared" si="0"/>
        <v>3</v>
      </c>
      <c r="B19" s="89" t="s">
        <v>60</v>
      </c>
      <c r="C19" s="27" t="s">
        <v>198</v>
      </c>
      <c r="D19" s="28">
        <v>10</v>
      </c>
      <c r="E19" s="27" t="s">
        <v>249</v>
      </c>
      <c r="F19" s="28">
        <v>11</v>
      </c>
      <c r="G19" s="27" t="s">
        <v>210</v>
      </c>
      <c r="H19" s="28">
        <v>6</v>
      </c>
      <c r="I19" s="27" t="s">
        <v>261</v>
      </c>
      <c r="J19" s="28">
        <v>1</v>
      </c>
      <c r="K19" s="27" t="s">
        <v>246</v>
      </c>
      <c r="L19" s="28">
        <v>13</v>
      </c>
      <c r="M19" s="27" t="s">
        <v>207</v>
      </c>
      <c r="N19" s="28">
        <v>2</v>
      </c>
      <c r="O19" s="27" t="s">
        <v>243</v>
      </c>
      <c r="P19" s="28">
        <v>9</v>
      </c>
      <c r="Q19" s="27" t="s">
        <v>217</v>
      </c>
      <c r="R19" s="28">
        <v>16</v>
      </c>
      <c r="S19" s="27" t="s">
        <v>215</v>
      </c>
      <c r="T19" s="28">
        <v>7</v>
      </c>
      <c r="U19" s="27" t="s">
        <v>212</v>
      </c>
      <c r="V19" s="28">
        <v>4</v>
      </c>
      <c r="W19" s="27" t="s">
        <v>277</v>
      </c>
      <c r="X19" s="28">
        <v>12</v>
      </c>
      <c r="Y19" s="27" t="s">
        <v>247</v>
      </c>
      <c r="Z19" s="28">
        <v>8</v>
      </c>
      <c r="AA19" s="27" t="s">
        <v>262</v>
      </c>
      <c r="AB19" s="28">
        <v>15</v>
      </c>
      <c r="AC19" s="27" t="s">
        <v>250</v>
      </c>
      <c r="AD19" s="28">
        <v>3</v>
      </c>
      <c r="AE19" s="27" t="s">
        <v>276</v>
      </c>
      <c r="AF19" s="28">
        <v>14</v>
      </c>
      <c r="AG19" s="27" t="s">
        <v>260</v>
      </c>
      <c r="AH19" s="28">
        <v>5</v>
      </c>
      <c r="AI19" s="18">
        <f t="shared" si="1"/>
        <v>136</v>
      </c>
      <c r="AJ19" s="9">
        <f t="shared" si="2"/>
        <v>107</v>
      </c>
      <c r="AL19" t="s">
        <v>17</v>
      </c>
    </row>
    <row r="20" spans="1:38" x14ac:dyDescent="0.3">
      <c r="A20">
        <f t="shared" si="0"/>
        <v>14</v>
      </c>
      <c r="B20" s="104" t="s">
        <v>61</v>
      </c>
      <c r="C20" s="119" t="s">
        <v>198</v>
      </c>
      <c r="D20" s="177">
        <v>8</v>
      </c>
      <c r="E20" s="119" t="s">
        <v>213</v>
      </c>
      <c r="F20" s="177">
        <v>3</v>
      </c>
      <c r="G20" s="119" t="s">
        <v>210</v>
      </c>
      <c r="H20" s="177">
        <v>10</v>
      </c>
      <c r="I20" s="119" t="s">
        <v>251</v>
      </c>
      <c r="J20" s="177">
        <v>2</v>
      </c>
      <c r="K20" s="119" t="s">
        <v>246</v>
      </c>
      <c r="L20" s="177">
        <v>4</v>
      </c>
      <c r="M20" s="119" t="s">
        <v>207</v>
      </c>
      <c r="N20" s="177">
        <v>1</v>
      </c>
      <c r="O20" s="119" t="s">
        <v>243</v>
      </c>
      <c r="P20" s="177">
        <v>7</v>
      </c>
      <c r="Q20" s="119" t="s">
        <v>217</v>
      </c>
      <c r="R20" s="177">
        <v>16</v>
      </c>
      <c r="S20" s="119" t="s">
        <v>215</v>
      </c>
      <c r="T20" s="177">
        <v>9</v>
      </c>
      <c r="U20" s="119" t="s">
        <v>212</v>
      </c>
      <c r="V20" s="177">
        <v>12</v>
      </c>
      <c r="W20" s="119" t="s">
        <v>277</v>
      </c>
      <c r="X20" s="177">
        <v>15</v>
      </c>
      <c r="Y20" s="119" t="s">
        <v>247</v>
      </c>
      <c r="Z20" s="177">
        <v>14</v>
      </c>
      <c r="AA20" s="119" t="s">
        <v>262</v>
      </c>
      <c r="AB20" s="177">
        <v>13</v>
      </c>
      <c r="AC20" s="119" t="s">
        <v>218</v>
      </c>
      <c r="AD20" s="177">
        <v>6</v>
      </c>
      <c r="AE20" s="119" t="s">
        <v>276</v>
      </c>
      <c r="AF20" s="177">
        <v>11</v>
      </c>
      <c r="AG20" s="119" t="s">
        <v>278</v>
      </c>
      <c r="AH20" s="177">
        <v>5</v>
      </c>
      <c r="AI20" s="40">
        <f t="shared" si="1"/>
        <v>136</v>
      </c>
      <c r="AJ20" s="74">
        <f t="shared" si="2"/>
        <v>91</v>
      </c>
    </row>
    <row r="21" spans="1:38" x14ac:dyDescent="0.3">
      <c r="A21">
        <f t="shared" si="0"/>
        <v>4</v>
      </c>
      <c r="B21" s="103" t="s">
        <v>340</v>
      </c>
      <c r="C21" s="124" t="s">
        <v>198</v>
      </c>
      <c r="D21" s="125">
        <v>12</v>
      </c>
      <c r="E21" s="124" t="s">
        <v>249</v>
      </c>
      <c r="F21" s="125">
        <v>4</v>
      </c>
      <c r="G21" s="124" t="s">
        <v>210</v>
      </c>
      <c r="H21" s="125">
        <v>16</v>
      </c>
      <c r="I21" s="124" t="s">
        <v>251</v>
      </c>
      <c r="J21" s="125">
        <v>3</v>
      </c>
      <c r="K21" s="124" t="s">
        <v>246</v>
      </c>
      <c r="L21" s="125">
        <v>13</v>
      </c>
      <c r="M21" s="124" t="s">
        <v>209</v>
      </c>
      <c r="N21" s="125">
        <v>9</v>
      </c>
      <c r="O21" s="124" t="s">
        <v>243</v>
      </c>
      <c r="P21" s="125">
        <v>10</v>
      </c>
      <c r="Q21" s="124" t="s">
        <v>217</v>
      </c>
      <c r="R21" s="125">
        <v>11</v>
      </c>
      <c r="S21" s="124" t="s">
        <v>215</v>
      </c>
      <c r="T21" s="125">
        <v>7</v>
      </c>
      <c r="U21" s="124" t="s">
        <v>212</v>
      </c>
      <c r="V21" s="125">
        <v>2</v>
      </c>
      <c r="W21" s="124" t="s">
        <v>277</v>
      </c>
      <c r="X21" s="125">
        <v>5</v>
      </c>
      <c r="Y21" s="124" t="s">
        <v>247</v>
      </c>
      <c r="Z21" s="125">
        <v>6</v>
      </c>
      <c r="AA21" s="124" t="s">
        <v>262</v>
      </c>
      <c r="AB21" s="125">
        <v>15</v>
      </c>
      <c r="AC21" s="124" t="s">
        <v>250</v>
      </c>
      <c r="AD21" s="125">
        <v>1</v>
      </c>
      <c r="AE21" s="124" t="s">
        <v>276</v>
      </c>
      <c r="AF21" s="125">
        <v>14</v>
      </c>
      <c r="AG21" s="124" t="s">
        <v>278</v>
      </c>
      <c r="AH21" s="125">
        <v>8</v>
      </c>
      <c r="AI21" s="9">
        <f t="shared" si="1"/>
        <v>136</v>
      </c>
      <c r="AJ21" s="9">
        <f t="shared" si="2"/>
        <v>105</v>
      </c>
    </row>
    <row r="22" spans="1:38" x14ac:dyDescent="0.3">
      <c r="A22">
        <f t="shared" si="0"/>
        <v>1</v>
      </c>
      <c r="B22" s="104" t="s">
        <v>339</v>
      </c>
      <c r="C22" s="119" t="s">
        <v>198</v>
      </c>
      <c r="D22" s="177">
        <v>5</v>
      </c>
      <c r="E22" s="119" t="s">
        <v>249</v>
      </c>
      <c r="F22" s="177">
        <v>13</v>
      </c>
      <c r="G22" s="119" t="s">
        <v>210</v>
      </c>
      <c r="H22" s="177">
        <v>14</v>
      </c>
      <c r="I22" s="119" t="s">
        <v>261</v>
      </c>
      <c r="J22" s="177">
        <v>1</v>
      </c>
      <c r="K22" s="119" t="s">
        <v>246</v>
      </c>
      <c r="L22" s="177">
        <v>12</v>
      </c>
      <c r="M22" s="119" t="s">
        <v>209</v>
      </c>
      <c r="N22" s="177">
        <v>2</v>
      </c>
      <c r="O22" s="119" t="s">
        <v>243</v>
      </c>
      <c r="P22" s="177">
        <v>6</v>
      </c>
      <c r="Q22" s="119" t="s">
        <v>217</v>
      </c>
      <c r="R22" s="177">
        <v>15</v>
      </c>
      <c r="S22" s="119" t="s">
        <v>215</v>
      </c>
      <c r="T22" s="177">
        <v>7</v>
      </c>
      <c r="U22" s="119" t="s">
        <v>212</v>
      </c>
      <c r="V22" s="177">
        <v>8</v>
      </c>
      <c r="W22" s="119" t="s">
        <v>277</v>
      </c>
      <c r="X22" s="177">
        <v>9</v>
      </c>
      <c r="Y22" s="119" t="s">
        <v>247</v>
      </c>
      <c r="Z22" s="177">
        <v>11</v>
      </c>
      <c r="AA22" s="119" t="s">
        <v>262</v>
      </c>
      <c r="AB22" s="177">
        <v>16</v>
      </c>
      <c r="AC22" s="119" t="s">
        <v>250</v>
      </c>
      <c r="AD22" s="177">
        <v>3</v>
      </c>
      <c r="AE22" s="119" t="s">
        <v>276</v>
      </c>
      <c r="AF22" s="177">
        <v>10</v>
      </c>
      <c r="AG22" s="119" t="s">
        <v>260</v>
      </c>
      <c r="AH22" s="177">
        <v>4</v>
      </c>
      <c r="AI22" s="6">
        <f t="shared" si="1"/>
        <v>136</v>
      </c>
      <c r="AJ22" s="6">
        <f t="shared" si="2"/>
        <v>111</v>
      </c>
    </row>
    <row r="23" spans="1:38" x14ac:dyDescent="0.3">
      <c r="A23">
        <f t="shared" si="0"/>
        <v>12</v>
      </c>
      <c r="B23" s="89" t="s">
        <v>347</v>
      </c>
      <c r="C23" s="124" t="s">
        <v>208</v>
      </c>
      <c r="D23" s="125">
        <v>1</v>
      </c>
      <c r="E23" s="124" t="s">
        <v>249</v>
      </c>
      <c r="F23" s="125">
        <v>6</v>
      </c>
      <c r="G23" s="124" t="s">
        <v>210</v>
      </c>
      <c r="H23" s="125">
        <v>12</v>
      </c>
      <c r="I23" s="124" t="s">
        <v>261</v>
      </c>
      <c r="J23" s="125">
        <v>5</v>
      </c>
      <c r="K23" s="124" t="s">
        <v>246</v>
      </c>
      <c r="L23" s="125">
        <v>7</v>
      </c>
      <c r="M23" s="124" t="s">
        <v>207</v>
      </c>
      <c r="N23" s="125">
        <v>8</v>
      </c>
      <c r="O23" s="124" t="s">
        <v>243</v>
      </c>
      <c r="P23" s="125">
        <v>14</v>
      </c>
      <c r="Q23" s="124" t="s">
        <v>217</v>
      </c>
      <c r="R23" s="125">
        <v>15</v>
      </c>
      <c r="S23" s="124" t="s">
        <v>215</v>
      </c>
      <c r="T23" s="125">
        <v>9</v>
      </c>
      <c r="U23" s="124" t="s">
        <v>244</v>
      </c>
      <c r="V23" s="125">
        <v>4</v>
      </c>
      <c r="W23" s="124" t="s">
        <v>277</v>
      </c>
      <c r="X23" s="125">
        <v>13</v>
      </c>
      <c r="Y23" s="124" t="s">
        <v>247</v>
      </c>
      <c r="Z23" s="125">
        <v>11</v>
      </c>
      <c r="AA23" s="124" t="s">
        <v>262</v>
      </c>
      <c r="AB23" s="125">
        <v>16</v>
      </c>
      <c r="AC23" s="124" t="s">
        <v>218</v>
      </c>
      <c r="AD23" s="125">
        <v>2</v>
      </c>
      <c r="AE23" s="124" t="s">
        <v>276</v>
      </c>
      <c r="AF23" s="125">
        <v>10</v>
      </c>
      <c r="AG23" s="124" t="s">
        <v>260</v>
      </c>
      <c r="AH23" s="125">
        <v>3</v>
      </c>
      <c r="AI23" s="9">
        <f t="shared" si="1"/>
        <v>136</v>
      </c>
      <c r="AJ23" s="9">
        <f t="shared" si="2"/>
        <v>92</v>
      </c>
    </row>
    <row r="24" spans="1:38" x14ac:dyDescent="0.3">
      <c r="A24">
        <f t="shared" si="0"/>
        <v>15</v>
      </c>
      <c r="B24" s="104" t="s">
        <v>345</v>
      </c>
      <c r="C24" s="119" t="s">
        <v>198</v>
      </c>
      <c r="D24" s="177">
        <v>5</v>
      </c>
      <c r="E24" s="119" t="s">
        <v>249</v>
      </c>
      <c r="F24" s="177">
        <v>10</v>
      </c>
      <c r="G24" s="119" t="s">
        <v>210</v>
      </c>
      <c r="H24" s="177">
        <v>11</v>
      </c>
      <c r="I24" s="119" t="s">
        <v>251</v>
      </c>
      <c r="J24" s="177">
        <v>3</v>
      </c>
      <c r="K24" s="119" t="s">
        <v>246</v>
      </c>
      <c r="L24" s="177">
        <v>4</v>
      </c>
      <c r="M24" s="119" t="s">
        <v>207</v>
      </c>
      <c r="N24" s="177">
        <v>6</v>
      </c>
      <c r="O24" s="119" t="s">
        <v>243</v>
      </c>
      <c r="P24" s="177">
        <v>14</v>
      </c>
      <c r="Q24" s="119" t="s">
        <v>217</v>
      </c>
      <c r="R24" s="177">
        <v>16</v>
      </c>
      <c r="S24" s="119" t="s">
        <v>215</v>
      </c>
      <c r="T24" s="177">
        <v>9</v>
      </c>
      <c r="U24" s="119" t="s">
        <v>244</v>
      </c>
      <c r="V24" s="177">
        <v>1</v>
      </c>
      <c r="W24" s="119" t="s">
        <v>277</v>
      </c>
      <c r="X24" s="177">
        <v>12</v>
      </c>
      <c r="Y24" s="119" t="s">
        <v>247</v>
      </c>
      <c r="Z24" s="177">
        <v>13</v>
      </c>
      <c r="AA24" s="119" t="s">
        <v>262</v>
      </c>
      <c r="AB24" s="177">
        <v>15</v>
      </c>
      <c r="AC24" s="119" t="s">
        <v>218</v>
      </c>
      <c r="AD24" s="177">
        <v>2</v>
      </c>
      <c r="AE24" s="119" t="s">
        <v>276</v>
      </c>
      <c r="AF24" s="177">
        <v>8</v>
      </c>
      <c r="AG24" s="119" t="s">
        <v>278</v>
      </c>
      <c r="AH24" s="177">
        <v>7</v>
      </c>
      <c r="AI24" s="6">
        <f t="shared" si="1"/>
        <v>136</v>
      </c>
      <c r="AJ24" s="6">
        <f t="shared" si="2"/>
        <v>90</v>
      </c>
    </row>
    <row r="25" spans="1:38" ht="14.95" thickBot="1" x14ac:dyDescent="0.35">
      <c r="A25">
        <f t="shared" si="0"/>
        <v>2</v>
      </c>
      <c r="B25" s="118" t="s">
        <v>346</v>
      </c>
      <c r="C25" s="124" t="s">
        <v>198</v>
      </c>
      <c r="D25" s="125">
        <v>7</v>
      </c>
      <c r="E25" s="124" t="s">
        <v>249</v>
      </c>
      <c r="F25" s="125">
        <v>9</v>
      </c>
      <c r="G25" s="124" t="s">
        <v>210</v>
      </c>
      <c r="H25" s="125">
        <v>12</v>
      </c>
      <c r="I25" s="124" t="s">
        <v>261</v>
      </c>
      <c r="J25" s="125">
        <v>1</v>
      </c>
      <c r="K25" s="124" t="s">
        <v>246</v>
      </c>
      <c r="L25" s="125">
        <v>10</v>
      </c>
      <c r="M25" s="124" t="s">
        <v>207</v>
      </c>
      <c r="N25" s="125">
        <v>3</v>
      </c>
      <c r="O25" s="124" t="s">
        <v>243</v>
      </c>
      <c r="P25" s="125">
        <v>14</v>
      </c>
      <c r="Q25" s="124" t="s">
        <v>217</v>
      </c>
      <c r="R25" s="125">
        <v>16</v>
      </c>
      <c r="S25" s="124" t="s">
        <v>215</v>
      </c>
      <c r="T25" s="125">
        <v>5</v>
      </c>
      <c r="U25" s="124" t="s">
        <v>212</v>
      </c>
      <c r="V25" s="125">
        <v>2</v>
      </c>
      <c r="W25" s="124" t="s">
        <v>277</v>
      </c>
      <c r="X25" s="125">
        <v>6</v>
      </c>
      <c r="Y25" s="124" t="s">
        <v>247</v>
      </c>
      <c r="Z25" s="125">
        <v>11</v>
      </c>
      <c r="AA25" s="124" t="s">
        <v>262</v>
      </c>
      <c r="AB25" s="125">
        <v>13</v>
      </c>
      <c r="AC25" s="124" t="s">
        <v>218</v>
      </c>
      <c r="AD25" s="125">
        <v>4</v>
      </c>
      <c r="AE25" s="124" t="s">
        <v>276</v>
      </c>
      <c r="AF25" s="125">
        <v>15</v>
      </c>
      <c r="AG25" s="124" t="s">
        <v>260</v>
      </c>
      <c r="AH25" s="125">
        <v>8</v>
      </c>
      <c r="AI25" s="59">
        <f t="shared" si="1"/>
        <v>136</v>
      </c>
      <c r="AJ25" s="60">
        <f t="shared" si="2"/>
        <v>110</v>
      </c>
    </row>
    <row r="26" spans="1:38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8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8" x14ac:dyDescent="0.3">
      <c r="F28" t="s">
        <v>17</v>
      </c>
    </row>
    <row r="31" spans="1:38" ht="14.95" thickBot="1" x14ac:dyDescent="0.35"/>
    <row r="32" spans="1:38" ht="14.95" thickBot="1" x14ac:dyDescent="0.35">
      <c r="B32" s="23" t="s">
        <v>0</v>
      </c>
      <c r="C32" s="193" t="str">
        <f>C3</f>
        <v>HOU@TB</v>
      </c>
      <c r="D32" s="193"/>
      <c r="E32" s="208" t="str">
        <f t="shared" ref="E32" si="3">E3</f>
        <v>BUF@NE</v>
      </c>
      <c r="F32" s="209"/>
      <c r="G32" s="208" t="str">
        <f t="shared" ref="G32" si="4">G3</f>
        <v>LAR@SF</v>
      </c>
      <c r="H32" s="209"/>
      <c r="I32" s="208" t="str">
        <f t="shared" ref="I32" si="5">I3</f>
        <v>NYG@WAS</v>
      </c>
      <c r="J32" s="209"/>
      <c r="K32" s="208" t="str">
        <f t="shared" ref="K32" si="6">K3</f>
        <v>NO@TEN</v>
      </c>
      <c r="L32" s="209"/>
      <c r="M32" s="208" t="str">
        <f t="shared" ref="M32" si="7">M3</f>
        <v>PIT@NYJ</v>
      </c>
      <c r="N32" s="209"/>
      <c r="O32" s="208" t="str">
        <f t="shared" ref="O32" si="8">O3</f>
        <v>JAX@ATL</v>
      </c>
      <c r="P32" s="209"/>
      <c r="Q32" s="208" t="str">
        <f t="shared" ref="Q32" si="9">Q3</f>
        <v>BAL@CLE</v>
      </c>
      <c r="R32" s="209"/>
      <c r="S32" s="208" t="str">
        <f t="shared" ref="S32" si="10">S3</f>
        <v>CAR@IND</v>
      </c>
      <c r="T32" s="209"/>
      <c r="U32" s="208" t="str">
        <f t="shared" ref="U32" si="11">U3</f>
        <v>CIN@MIA</v>
      </c>
      <c r="V32" s="209"/>
      <c r="W32" s="208" t="str">
        <f t="shared" ref="W32" si="12">W3</f>
        <v>OAK@LAC</v>
      </c>
      <c r="X32" s="209"/>
      <c r="Y32" s="208" t="str">
        <f t="shared" ref="Y32" si="13">Y3</f>
        <v>DET@DEN</v>
      </c>
      <c r="Z32" s="209"/>
      <c r="AA32" s="208" t="str">
        <f t="shared" ref="AA32" si="14">AA3</f>
        <v>ARI@SEA</v>
      </c>
      <c r="AB32" s="209"/>
      <c r="AC32" s="208" t="str">
        <f t="shared" ref="AC32" si="15">AC3</f>
        <v>DAL@PHI</v>
      </c>
      <c r="AD32" s="209"/>
      <c r="AE32" s="208" t="str">
        <f t="shared" ref="AE32" si="16">AE3</f>
        <v>KC@CHI</v>
      </c>
      <c r="AF32" s="209"/>
      <c r="AG32" s="208" t="str">
        <f t="shared" ref="AG32" si="17">AG3</f>
        <v>GB@MIN</v>
      </c>
      <c r="AH32" s="201"/>
      <c r="AI32" s="20"/>
    </row>
    <row r="33" spans="2:36" x14ac:dyDescent="0.3">
      <c r="B33" s="135" t="str">
        <f>B4</f>
        <v>Tyson</v>
      </c>
      <c r="C33" s="195">
        <f>IF(C4="hou",D4,"-")</f>
        <v>7</v>
      </c>
      <c r="D33" s="195"/>
      <c r="E33" s="195">
        <f>IF(E4="ne",F4,"-")</f>
        <v>12</v>
      </c>
      <c r="F33" s="195"/>
      <c r="G33" s="195">
        <f>IF(G4="sf",H4,"-")</f>
        <v>14</v>
      </c>
      <c r="H33" s="195"/>
      <c r="I33" s="195" t="str">
        <f>IF(I4="nyg",J4,"-")</f>
        <v>-</v>
      </c>
      <c r="J33" s="195"/>
      <c r="K33" s="195">
        <f>IF(K4="no",L4,"-")</f>
        <v>8</v>
      </c>
      <c r="L33" s="195"/>
      <c r="M33" s="195" t="str">
        <f>IF(M4="nyj",N4,"-")</f>
        <v>-</v>
      </c>
      <c r="N33" s="195"/>
      <c r="O33" s="195">
        <f>IF(O4="atl",P4,"-")</f>
        <v>9</v>
      </c>
      <c r="P33" s="195"/>
      <c r="Q33" s="195">
        <f>IF(Q4="bal",R4,"-")</f>
        <v>6</v>
      </c>
      <c r="R33" s="195"/>
      <c r="S33" s="195">
        <f>IF(S4="ind",T4,"-")</f>
        <v>13</v>
      </c>
      <c r="T33" s="195"/>
      <c r="U33" s="195">
        <f>IF(U4="mia",V4,"-")</f>
        <v>4</v>
      </c>
      <c r="V33" s="195"/>
      <c r="W33" s="195" t="str">
        <f>IF(W4="oak",X4,"-")</f>
        <v>-</v>
      </c>
      <c r="X33" s="195"/>
      <c r="Y33" s="195">
        <f>IF(Y4="den",Z4,"-")</f>
        <v>15</v>
      </c>
      <c r="Z33" s="195"/>
      <c r="AA33" s="195" t="str">
        <f>IF(AA4="ari",AB4,"-")</f>
        <v>-</v>
      </c>
      <c r="AB33" s="195"/>
      <c r="AC33" s="195" t="str">
        <f>IF(AC4="phi",AD4,"-")</f>
        <v>-</v>
      </c>
      <c r="AD33" s="195"/>
      <c r="AE33" s="195">
        <f>IF(AE4="kc",AF4,"-")</f>
        <v>11</v>
      </c>
      <c r="AF33" s="195"/>
      <c r="AG33" s="195">
        <f>IF(AG4="gb",AH4,"-")</f>
        <v>1</v>
      </c>
      <c r="AH33" s="195"/>
      <c r="AJ33" s="21">
        <f t="shared" ref="AJ33:AJ54" si="18">COUNTIF(C33:AH33,"&gt;=1")</f>
        <v>11</v>
      </c>
    </row>
    <row r="34" spans="2:36" x14ac:dyDescent="0.3">
      <c r="B34" s="12" t="str">
        <f t="shared" ref="B34:B54" si="19">B5</f>
        <v>Ben</v>
      </c>
      <c r="C34" s="186" t="str">
        <f t="shared" ref="C34:C54" si="20">IF(C5="hou",D5,"-")</f>
        <v>-</v>
      </c>
      <c r="D34" s="187"/>
      <c r="E34" s="186" t="str">
        <f t="shared" ref="E34:E54" si="21">IF(E5="ne",F5,"-")</f>
        <v>-</v>
      </c>
      <c r="F34" s="187"/>
      <c r="G34" s="186">
        <f t="shared" ref="G34:G54" si="22">IF(G5="sf",H5,"-")</f>
        <v>9</v>
      </c>
      <c r="H34" s="187"/>
      <c r="I34" s="186">
        <f t="shared" ref="I34:I54" si="23">IF(I5="nyg",J5,"-")</f>
        <v>5</v>
      </c>
      <c r="J34" s="187"/>
      <c r="K34" s="186">
        <f t="shared" ref="K34:K54" si="24">IF(K5="no",L5,"-")</f>
        <v>15</v>
      </c>
      <c r="L34" s="187"/>
      <c r="M34" s="186" t="str">
        <f t="shared" ref="M34:M54" si="25">IF(M5="nyj",N5,"-")</f>
        <v>-</v>
      </c>
      <c r="N34" s="187"/>
      <c r="O34" s="186">
        <f t="shared" ref="O34:O54" si="26">IF(O5="atl",P5,"-")</f>
        <v>12</v>
      </c>
      <c r="P34" s="187"/>
      <c r="Q34" s="186">
        <f t="shared" ref="Q34:Q54" si="27">IF(Q5="bal",R5,"-")</f>
        <v>16</v>
      </c>
      <c r="R34" s="187"/>
      <c r="S34" s="186">
        <f t="shared" ref="S34:S54" si="28">IF(S5="ind",T5,"-")</f>
        <v>7</v>
      </c>
      <c r="T34" s="187"/>
      <c r="U34" s="186">
        <f t="shared" ref="U34:U54" si="29">IF(U5="mia",V5,"-")</f>
        <v>2</v>
      </c>
      <c r="V34" s="187"/>
      <c r="W34" s="186" t="str">
        <f t="shared" ref="W34:W54" si="30">IF(W5="oak",X5,"-")</f>
        <v>-</v>
      </c>
      <c r="X34" s="187"/>
      <c r="Y34" s="186">
        <f t="shared" ref="Y34:Y54" si="31">IF(Y5="den",Z5,"-")</f>
        <v>14</v>
      </c>
      <c r="Z34" s="187"/>
      <c r="AA34" s="186" t="str">
        <f t="shared" ref="AA34:AA54" si="32">IF(AA5="ari",AB5,"-")</f>
        <v>-</v>
      </c>
      <c r="AB34" s="187"/>
      <c r="AC34" s="186" t="str">
        <f t="shared" ref="AC34:AC54" si="33">IF(AC5="phi",AD5,"-")</f>
        <v>-</v>
      </c>
      <c r="AD34" s="187"/>
      <c r="AE34" s="186">
        <f t="shared" ref="AE34:AE54" si="34">IF(AE5="kc",AF5,"-")</f>
        <v>10</v>
      </c>
      <c r="AF34" s="187"/>
      <c r="AG34" s="186" t="str">
        <f t="shared" ref="AG34:AG54" si="35">IF(AG5="gb",AH5,"-")</f>
        <v>-</v>
      </c>
      <c r="AH34" s="188"/>
      <c r="AJ34" s="21">
        <f t="shared" si="18"/>
        <v>9</v>
      </c>
    </row>
    <row r="35" spans="2:36" x14ac:dyDescent="0.3">
      <c r="B35" s="11" t="str">
        <f t="shared" si="19"/>
        <v>Trevor</v>
      </c>
      <c r="C35" s="183">
        <f t="shared" si="20"/>
        <v>5</v>
      </c>
      <c r="D35" s="184"/>
      <c r="E35" s="183" t="str">
        <f t="shared" si="21"/>
        <v>-</v>
      </c>
      <c r="F35" s="184"/>
      <c r="G35" s="183">
        <f t="shared" si="22"/>
        <v>12</v>
      </c>
      <c r="H35" s="184"/>
      <c r="I35" s="183">
        <f t="shared" si="23"/>
        <v>6</v>
      </c>
      <c r="J35" s="184"/>
      <c r="K35" s="183">
        <f t="shared" si="24"/>
        <v>2</v>
      </c>
      <c r="L35" s="184"/>
      <c r="M35" s="183" t="str">
        <f t="shared" si="25"/>
        <v>-</v>
      </c>
      <c r="N35" s="184"/>
      <c r="O35" s="183">
        <f t="shared" si="26"/>
        <v>13</v>
      </c>
      <c r="P35" s="184"/>
      <c r="Q35" s="183">
        <f t="shared" si="27"/>
        <v>16</v>
      </c>
      <c r="R35" s="184"/>
      <c r="S35" s="183">
        <f t="shared" si="28"/>
        <v>10</v>
      </c>
      <c r="T35" s="184"/>
      <c r="U35" s="183" t="str">
        <f t="shared" si="29"/>
        <v>-</v>
      </c>
      <c r="V35" s="184"/>
      <c r="W35" s="183" t="str">
        <f t="shared" si="30"/>
        <v>-</v>
      </c>
      <c r="X35" s="184"/>
      <c r="Y35" s="183">
        <f t="shared" si="31"/>
        <v>11</v>
      </c>
      <c r="Z35" s="184"/>
      <c r="AA35" s="183" t="str">
        <f t="shared" si="32"/>
        <v>-</v>
      </c>
      <c r="AB35" s="184"/>
      <c r="AC35" s="183" t="str">
        <f t="shared" si="33"/>
        <v>-</v>
      </c>
      <c r="AD35" s="184"/>
      <c r="AE35" s="183">
        <f t="shared" si="34"/>
        <v>14</v>
      </c>
      <c r="AF35" s="184"/>
      <c r="AG35" s="183" t="str">
        <f t="shared" si="35"/>
        <v>-</v>
      </c>
      <c r="AH35" s="185"/>
      <c r="AJ35" s="21">
        <f t="shared" si="18"/>
        <v>9</v>
      </c>
    </row>
    <row r="36" spans="2:36" x14ac:dyDescent="0.3">
      <c r="B36" s="12" t="str">
        <f t="shared" si="19"/>
        <v>Alex</v>
      </c>
      <c r="C36" s="186">
        <f t="shared" si="20"/>
        <v>7</v>
      </c>
      <c r="D36" s="187"/>
      <c r="E36" s="186">
        <f t="shared" si="21"/>
        <v>10</v>
      </c>
      <c r="F36" s="187"/>
      <c r="G36" s="186">
        <f t="shared" si="22"/>
        <v>15</v>
      </c>
      <c r="H36" s="187"/>
      <c r="I36" s="186" t="str">
        <f t="shared" si="23"/>
        <v>-</v>
      </c>
      <c r="J36" s="187"/>
      <c r="K36" s="186">
        <f t="shared" si="24"/>
        <v>8</v>
      </c>
      <c r="L36" s="187"/>
      <c r="M36" s="186" t="str">
        <f t="shared" si="25"/>
        <v>-</v>
      </c>
      <c r="N36" s="187"/>
      <c r="O36" s="186">
        <f t="shared" si="26"/>
        <v>12</v>
      </c>
      <c r="P36" s="187"/>
      <c r="Q36" s="186">
        <f t="shared" si="27"/>
        <v>16</v>
      </c>
      <c r="R36" s="187"/>
      <c r="S36" s="186">
        <f t="shared" si="28"/>
        <v>6</v>
      </c>
      <c r="T36" s="187"/>
      <c r="U36" s="186" t="str">
        <f t="shared" si="29"/>
        <v>-</v>
      </c>
      <c r="V36" s="187"/>
      <c r="W36" s="186" t="str">
        <f t="shared" si="30"/>
        <v>-</v>
      </c>
      <c r="X36" s="187"/>
      <c r="Y36" s="186">
        <f t="shared" si="31"/>
        <v>11</v>
      </c>
      <c r="Z36" s="187"/>
      <c r="AA36" s="186" t="str">
        <f t="shared" si="32"/>
        <v>-</v>
      </c>
      <c r="AB36" s="187"/>
      <c r="AC36" s="186" t="str">
        <f t="shared" si="33"/>
        <v>-</v>
      </c>
      <c r="AD36" s="187"/>
      <c r="AE36" s="186">
        <f t="shared" si="34"/>
        <v>13</v>
      </c>
      <c r="AF36" s="187"/>
      <c r="AG36" s="186">
        <f t="shared" si="35"/>
        <v>3</v>
      </c>
      <c r="AH36" s="188"/>
      <c r="AJ36" s="21">
        <f t="shared" si="18"/>
        <v>10</v>
      </c>
    </row>
    <row r="37" spans="2:36" x14ac:dyDescent="0.3">
      <c r="B37" s="11" t="str">
        <f t="shared" si="19"/>
        <v>Katelyn</v>
      </c>
      <c r="C37" s="183">
        <f t="shared" si="20"/>
        <v>2</v>
      </c>
      <c r="D37" s="184"/>
      <c r="E37" s="183">
        <f t="shared" si="21"/>
        <v>7</v>
      </c>
      <c r="F37" s="184"/>
      <c r="G37" s="183">
        <f t="shared" si="22"/>
        <v>10</v>
      </c>
      <c r="H37" s="184"/>
      <c r="I37" s="183" t="str">
        <f t="shared" si="23"/>
        <v>-</v>
      </c>
      <c r="J37" s="184"/>
      <c r="K37" s="183">
        <f t="shared" si="24"/>
        <v>6</v>
      </c>
      <c r="L37" s="184"/>
      <c r="M37" s="183" t="str">
        <f t="shared" si="25"/>
        <v>-</v>
      </c>
      <c r="N37" s="184"/>
      <c r="O37" s="183">
        <f t="shared" si="26"/>
        <v>12</v>
      </c>
      <c r="P37" s="184"/>
      <c r="Q37" s="183">
        <f t="shared" si="27"/>
        <v>16</v>
      </c>
      <c r="R37" s="184"/>
      <c r="S37" s="183">
        <f t="shared" si="28"/>
        <v>11</v>
      </c>
      <c r="T37" s="184"/>
      <c r="U37" s="183">
        <f t="shared" si="29"/>
        <v>4</v>
      </c>
      <c r="V37" s="184"/>
      <c r="W37" s="183" t="str">
        <f t="shared" si="30"/>
        <v>-</v>
      </c>
      <c r="X37" s="184"/>
      <c r="Y37" s="183">
        <f t="shared" si="31"/>
        <v>13</v>
      </c>
      <c r="Z37" s="184"/>
      <c r="AA37" s="183" t="str">
        <f t="shared" si="32"/>
        <v>-</v>
      </c>
      <c r="AB37" s="184"/>
      <c r="AC37" s="183">
        <f t="shared" si="33"/>
        <v>3</v>
      </c>
      <c r="AD37" s="184"/>
      <c r="AE37" s="183">
        <f t="shared" si="34"/>
        <v>9</v>
      </c>
      <c r="AF37" s="184"/>
      <c r="AG37" s="183" t="str">
        <f t="shared" si="35"/>
        <v>-</v>
      </c>
      <c r="AH37" s="185"/>
      <c r="AJ37" s="21">
        <f t="shared" si="18"/>
        <v>11</v>
      </c>
    </row>
    <row r="38" spans="2:36" x14ac:dyDescent="0.3">
      <c r="B38" s="12" t="str">
        <f t="shared" si="19"/>
        <v>Shelby</v>
      </c>
      <c r="C38" s="186" t="str">
        <f t="shared" si="20"/>
        <v>-</v>
      </c>
      <c r="D38" s="187"/>
      <c r="E38" s="186">
        <f t="shared" si="21"/>
        <v>14</v>
      </c>
      <c r="F38" s="187"/>
      <c r="G38" s="186">
        <f t="shared" si="22"/>
        <v>3</v>
      </c>
      <c r="H38" s="187"/>
      <c r="I38" s="186">
        <f t="shared" si="23"/>
        <v>5</v>
      </c>
      <c r="J38" s="187"/>
      <c r="K38" s="186">
        <f t="shared" si="24"/>
        <v>9</v>
      </c>
      <c r="L38" s="187"/>
      <c r="M38" s="186" t="str">
        <f t="shared" si="25"/>
        <v>-</v>
      </c>
      <c r="N38" s="187"/>
      <c r="O38" s="186">
        <f t="shared" si="26"/>
        <v>16</v>
      </c>
      <c r="P38" s="187"/>
      <c r="Q38" s="186">
        <f t="shared" si="27"/>
        <v>13</v>
      </c>
      <c r="R38" s="187"/>
      <c r="S38" s="186">
        <f t="shared" si="28"/>
        <v>12</v>
      </c>
      <c r="T38" s="187"/>
      <c r="U38" s="186" t="str">
        <f t="shared" si="29"/>
        <v>-</v>
      </c>
      <c r="V38" s="187"/>
      <c r="W38" s="186" t="str">
        <f t="shared" si="30"/>
        <v>-</v>
      </c>
      <c r="X38" s="187"/>
      <c r="Y38" s="186">
        <f t="shared" si="31"/>
        <v>10</v>
      </c>
      <c r="Z38" s="187"/>
      <c r="AA38" s="186" t="str">
        <f t="shared" si="32"/>
        <v>-</v>
      </c>
      <c r="AB38" s="187"/>
      <c r="AC38" s="186" t="str">
        <f t="shared" si="33"/>
        <v>-</v>
      </c>
      <c r="AD38" s="187"/>
      <c r="AE38" s="186">
        <f t="shared" si="34"/>
        <v>11</v>
      </c>
      <c r="AF38" s="187"/>
      <c r="AG38" s="186">
        <f t="shared" si="35"/>
        <v>8</v>
      </c>
      <c r="AH38" s="188"/>
      <c r="AJ38" s="21">
        <f t="shared" si="18"/>
        <v>10</v>
      </c>
    </row>
    <row r="39" spans="2:36" x14ac:dyDescent="0.3">
      <c r="B39" s="11" t="str">
        <f t="shared" si="19"/>
        <v>Chris</v>
      </c>
      <c r="C39" s="183">
        <f t="shared" si="20"/>
        <v>8</v>
      </c>
      <c r="D39" s="184"/>
      <c r="E39" s="183" t="str">
        <f t="shared" si="21"/>
        <v>-</v>
      </c>
      <c r="F39" s="184"/>
      <c r="G39" s="183">
        <f t="shared" si="22"/>
        <v>14</v>
      </c>
      <c r="H39" s="184"/>
      <c r="I39" s="183" t="str">
        <f t="shared" si="23"/>
        <v>-</v>
      </c>
      <c r="J39" s="184"/>
      <c r="K39" s="183">
        <f t="shared" si="24"/>
        <v>5</v>
      </c>
      <c r="L39" s="184"/>
      <c r="M39" s="183" t="str">
        <f t="shared" si="25"/>
        <v>-</v>
      </c>
      <c r="N39" s="184"/>
      <c r="O39" s="183">
        <f t="shared" si="26"/>
        <v>7</v>
      </c>
      <c r="P39" s="184"/>
      <c r="Q39" s="183">
        <f t="shared" si="27"/>
        <v>16</v>
      </c>
      <c r="R39" s="184"/>
      <c r="S39" s="183">
        <f t="shared" si="28"/>
        <v>13</v>
      </c>
      <c r="T39" s="184"/>
      <c r="U39" s="183" t="str">
        <f t="shared" si="29"/>
        <v>-</v>
      </c>
      <c r="V39" s="184"/>
      <c r="W39" s="183" t="str">
        <f t="shared" si="30"/>
        <v>-</v>
      </c>
      <c r="X39" s="184"/>
      <c r="Y39" s="183">
        <f t="shared" si="31"/>
        <v>10</v>
      </c>
      <c r="Z39" s="184"/>
      <c r="AA39" s="183" t="str">
        <f t="shared" si="32"/>
        <v>-</v>
      </c>
      <c r="AB39" s="184"/>
      <c r="AC39" s="183">
        <f t="shared" si="33"/>
        <v>4</v>
      </c>
      <c r="AD39" s="184"/>
      <c r="AE39" s="183">
        <f t="shared" si="34"/>
        <v>12</v>
      </c>
      <c r="AF39" s="184"/>
      <c r="AG39" s="183" t="str">
        <f t="shared" si="35"/>
        <v>-</v>
      </c>
      <c r="AH39" s="185"/>
      <c r="AJ39" s="21">
        <f t="shared" si="18"/>
        <v>9</v>
      </c>
    </row>
    <row r="40" spans="2:36" x14ac:dyDescent="0.3">
      <c r="B40" s="12" t="str">
        <f t="shared" si="19"/>
        <v>Jeremy</v>
      </c>
      <c r="C40" s="186">
        <f t="shared" si="20"/>
        <v>7</v>
      </c>
      <c r="D40" s="187"/>
      <c r="E40" s="186">
        <f t="shared" si="21"/>
        <v>13</v>
      </c>
      <c r="F40" s="187"/>
      <c r="G40" s="186">
        <f t="shared" si="22"/>
        <v>12</v>
      </c>
      <c r="H40" s="187"/>
      <c r="I40" s="186">
        <f t="shared" si="23"/>
        <v>8</v>
      </c>
      <c r="J40" s="187"/>
      <c r="K40" s="186">
        <f t="shared" si="24"/>
        <v>9</v>
      </c>
      <c r="L40" s="187"/>
      <c r="M40" s="186" t="str">
        <f t="shared" si="25"/>
        <v>-</v>
      </c>
      <c r="N40" s="187"/>
      <c r="O40" s="186">
        <f t="shared" si="26"/>
        <v>5</v>
      </c>
      <c r="P40" s="187"/>
      <c r="Q40" s="186">
        <f t="shared" si="27"/>
        <v>16</v>
      </c>
      <c r="R40" s="187"/>
      <c r="S40" s="186" t="str">
        <f t="shared" si="28"/>
        <v>-</v>
      </c>
      <c r="T40" s="187"/>
      <c r="U40" s="186" t="str">
        <f t="shared" si="29"/>
        <v>-</v>
      </c>
      <c r="V40" s="187"/>
      <c r="W40" s="186" t="str">
        <f t="shared" si="30"/>
        <v>-</v>
      </c>
      <c r="X40" s="187"/>
      <c r="Y40" s="186">
        <f t="shared" si="31"/>
        <v>11</v>
      </c>
      <c r="Z40" s="187"/>
      <c r="AA40" s="186" t="str">
        <f t="shared" si="32"/>
        <v>-</v>
      </c>
      <c r="AB40" s="187"/>
      <c r="AC40" s="186" t="str">
        <f t="shared" si="33"/>
        <v>-</v>
      </c>
      <c r="AD40" s="187"/>
      <c r="AE40" s="186">
        <f t="shared" si="34"/>
        <v>14</v>
      </c>
      <c r="AF40" s="187"/>
      <c r="AG40" s="186" t="str">
        <f t="shared" si="35"/>
        <v>-</v>
      </c>
      <c r="AH40" s="188"/>
      <c r="AJ40" s="21">
        <f t="shared" si="18"/>
        <v>9</v>
      </c>
    </row>
    <row r="41" spans="2:36" x14ac:dyDescent="0.3">
      <c r="B41" s="11" t="str">
        <f t="shared" si="19"/>
        <v>Sam</v>
      </c>
      <c r="C41" s="183" t="str">
        <f t="shared" si="20"/>
        <v>-</v>
      </c>
      <c r="D41" s="184"/>
      <c r="E41" s="183" t="str">
        <f t="shared" si="21"/>
        <v>-</v>
      </c>
      <c r="F41" s="184"/>
      <c r="G41" s="183" t="str">
        <f t="shared" si="22"/>
        <v>-</v>
      </c>
      <c r="H41" s="184"/>
      <c r="I41" s="183" t="str">
        <f t="shared" si="23"/>
        <v>-</v>
      </c>
      <c r="J41" s="184"/>
      <c r="K41" s="183" t="str">
        <f t="shared" si="24"/>
        <v>-</v>
      </c>
      <c r="L41" s="184"/>
      <c r="M41" s="183" t="str">
        <f t="shared" si="25"/>
        <v>-</v>
      </c>
      <c r="N41" s="184"/>
      <c r="O41" s="183" t="str">
        <f t="shared" si="26"/>
        <v>-</v>
      </c>
      <c r="P41" s="184"/>
      <c r="Q41" s="183" t="str">
        <f t="shared" si="27"/>
        <v>-</v>
      </c>
      <c r="R41" s="184"/>
      <c r="S41" s="183" t="str">
        <f t="shared" si="28"/>
        <v>-</v>
      </c>
      <c r="T41" s="184"/>
      <c r="U41" s="183" t="str">
        <f t="shared" si="29"/>
        <v>-</v>
      </c>
      <c r="V41" s="184"/>
      <c r="W41" s="183" t="str">
        <f t="shared" si="30"/>
        <v>-</v>
      </c>
      <c r="X41" s="184"/>
      <c r="Y41" s="183" t="str">
        <f t="shared" si="31"/>
        <v>-</v>
      </c>
      <c r="Z41" s="184"/>
      <c r="AA41" s="183" t="str">
        <f t="shared" si="32"/>
        <v>-</v>
      </c>
      <c r="AB41" s="184"/>
      <c r="AC41" s="183" t="str">
        <f t="shared" si="33"/>
        <v>-</v>
      </c>
      <c r="AD41" s="184"/>
      <c r="AE41" s="183" t="str">
        <f t="shared" si="34"/>
        <v>-</v>
      </c>
      <c r="AF41" s="184"/>
      <c r="AG41" s="183" t="str">
        <f t="shared" si="35"/>
        <v>-</v>
      </c>
      <c r="AH41" s="185"/>
      <c r="AJ41" s="21">
        <f t="shared" si="18"/>
        <v>0</v>
      </c>
    </row>
    <row r="42" spans="2:36" x14ac:dyDescent="0.3">
      <c r="B42" s="12" t="str">
        <f t="shared" si="19"/>
        <v>Cody</v>
      </c>
      <c r="C42" s="186">
        <f t="shared" si="20"/>
        <v>1</v>
      </c>
      <c r="D42" s="187"/>
      <c r="E42" s="186" t="str">
        <f t="shared" si="21"/>
        <v>-</v>
      </c>
      <c r="F42" s="187"/>
      <c r="G42" s="186">
        <f t="shared" si="22"/>
        <v>13</v>
      </c>
      <c r="H42" s="187"/>
      <c r="I42" s="186" t="str">
        <f t="shared" si="23"/>
        <v>-</v>
      </c>
      <c r="J42" s="187"/>
      <c r="K42" s="186">
        <f t="shared" si="24"/>
        <v>10</v>
      </c>
      <c r="L42" s="187"/>
      <c r="M42" s="186" t="str">
        <f t="shared" si="25"/>
        <v>-</v>
      </c>
      <c r="N42" s="187"/>
      <c r="O42" s="186">
        <f t="shared" si="26"/>
        <v>8</v>
      </c>
      <c r="P42" s="187"/>
      <c r="Q42" s="186">
        <f t="shared" si="27"/>
        <v>16</v>
      </c>
      <c r="R42" s="187"/>
      <c r="S42" s="186">
        <f t="shared" si="28"/>
        <v>11</v>
      </c>
      <c r="T42" s="187"/>
      <c r="U42" s="186">
        <f t="shared" si="29"/>
        <v>3</v>
      </c>
      <c r="V42" s="187"/>
      <c r="W42" s="186" t="str">
        <f t="shared" si="30"/>
        <v>-</v>
      </c>
      <c r="X42" s="187"/>
      <c r="Y42" s="186">
        <f t="shared" si="31"/>
        <v>12</v>
      </c>
      <c r="Z42" s="187"/>
      <c r="AA42" s="186" t="str">
        <f t="shared" si="32"/>
        <v>-</v>
      </c>
      <c r="AB42" s="187"/>
      <c r="AC42" s="186" t="str">
        <f t="shared" si="33"/>
        <v>-</v>
      </c>
      <c r="AD42" s="187"/>
      <c r="AE42" s="186">
        <f t="shared" si="34"/>
        <v>15</v>
      </c>
      <c r="AF42" s="187"/>
      <c r="AG42" s="186" t="str">
        <f t="shared" si="35"/>
        <v>-</v>
      </c>
      <c r="AH42" s="188"/>
      <c r="AJ42" s="21">
        <f t="shared" si="18"/>
        <v>9</v>
      </c>
    </row>
    <row r="43" spans="2:36" x14ac:dyDescent="0.3">
      <c r="B43" s="11" t="str">
        <f t="shared" si="19"/>
        <v>Tom</v>
      </c>
      <c r="C43" s="183">
        <f t="shared" si="20"/>
        <v>9</v>
      </c>
      <c r="D43" s="184"/>
      <c r="E43" s="183">
        <f t="shared" si="21"/>
        <v>8</v>
      </c>
      <c r="F43" s="184"/>
      <c r="G43" s="183">
        <f t="shared" si="22"/>
        <v>10</v>
      </c>
      <c r="H43" s="184"/>
      <c r="I43" s="183" t="str">
        <f t="shared" si="23"/>
        <v>-</v>
      </c>
      <c r="J43" s="184"/>
      <c r="K43" s="183">
        <f t="shared" si="24"/>
        <v>5</v>
      </c>
      <c r="L43" s="184"/>
      <c r="M43" s="183" t="str">
        <f t="shared" si="25"/>
        <v>-</v>
      </c>
      <c r="N43" s="184"/>
      <c r="O43" s="183">
        <f t="shared" si="26"/>
        <v>11</v>
      </c>
      <c r="P43" s="184"/>
      <c r="Q43" s="183">
        <f t="shared" si="27"/>
        <v>13</v>
      </c>
      <c r="R43" s="184"/>
      <c r="S43" s="183">
        <f t="shared" si="28"/>
        <v>14</v>
      </c>
      <c r="T43" s="184"/>
      <c r="U43" s="183">
        <f t="shared" si="29"/>
        <v>3</v>
      </c>
      <c r="V43" s="184"/>
      <c r="W43" s="183" t="str">
        <f t="shared" si="30"/>
        <v>-</v>
      </c>
      <c r="X43" s="184"/>
      <c r="Y43" s="183">
        <f t="shared" si="31"/>
        <v>15</v>
      </c>
      <c r="Z43" s="184"/>
      <c r="AA43" s="183" t="str">
        <f t="shared" si="32"/>
        <v>-</v>
      </c>
      <c r="AB43" s="184"/>
      <c r="AC43" s="183" t="str">
        <f t="shared" si="33"/>
        <v>-</v>
      </c>
      <c r="AD43" s="184"/>
      <c r="AE43" s="183">
        <f t="shared" si="34"/>
        <v>7</v>
      </c>
      <c r="AF43" s="184"/>
      <c r="AG43" s="183" t="str">
        <f t="shared" si="35"/>
        <v>-</v>
      </c>
      <c r="AH43" s="185"/>
      <c r="AJ43" s="21">
        <f t="shared" si="18"/>
        <v>10</v>
      </c>
    </row>
    <row r="44" spans="2:36" x14ac:dyDescent="0.3">
      <c r="B44" s="12" t="str">
        <f t="shared" si="19"/>
        <v>Austin</v>
      </c>
      <c r="C44" s="186">
        <f t="shared" si="20"/>
        <v>10</v>
      </c>
      <c r="D44" s="187"/>
      <c r="E44" s="186">
        <f t="shared" si="21"/>
        <v>1</v>
      </c>
      <c r="F44" s="187"/>
      <c r="G44" s="186">
        <f t="shared" si="22"/>
        <v>11</v>
      </c>
      <c r="H44" s="187"/>
      <c r="I44" s="186" t="str">
        <f t="shared" si="23"/>
        <v>-</v>
      </c>
      <c r="J44" s="187"/>
      <c r="K44" s="186">
        <f t="shared" si="24"/>
        <v>14</v>
      </c>
      <c r="L44" s="187"/>
      <c r="M44" s="186" t="str">
        <f t="shared" si="25"/>
        <v>-</v>
      </c>
      <c r="N44" s="187"/>
      <c r="O44" s="186">
        <f t="shared" si="26"/>
        <v>9</v>
      </c>
      <c r="P44" s="187"/>
      <c r="Q44" s="186">
        <f t="shared" si="27"/>
        <v>15</v>
      </c>
      <c r="R44" s="187"/>
      <c r="S44" s="186">
        <f t="shared" si="28"/>
        <v>3</v>
      </c>
      <c r="T44" s="187"/>
      <c r="U44" s="186" t="str">
        <f t="shared" si="29"/>
        <v>-</v>
      </c>
      <c r="V44" s="187"/>
      <c r="W44" s="186" t="str">
        <f t="shared" si="30"/>
        <v>-</v>
      </c>
      <c r="X44" s="187"/>
      <c r="Y44" s="186">
        <f t="shared" si="31"/>
        <v>8</v>
      </c>
      <c r="Z44" s="187"/>
      <c r="AA44" s="186" t="str">
        <f t="shared" si="32"/>
        <v>-</v>
      </c>
      <c r="AB44" s="187"/>
      <c r="AC44" s="186" t="str">
        <f t="shared" si="33"/>
        <v>-</v>
      </c>
      <c r="AD44" s="187"/>
      <c r="AE44" s="186">
        <f t="shared" si="34"/>
        <v>13</v>
      </c>
      <c r="AF44" s="187"/>
      <c r="AG44" s="186" t="str">
        <f t="shared" si="35"/>
        <v>-</v>
      </c>
      <c r="AH44" s="188"/>
      <c r="AJ44" s="21">
        <f t="shared" si="18"/>
        <v>9</v>
      </c>
    </row>
    <row r="45" spans="2:36" x14ac:dyDescent="0.3">
      <c r="B45" s="11" t="str">
        <f t="shared" si="19"/>
        <v>Cecil</v>
      </c>
      <c r="C45" s="183">
        <f t="shared" si="20"/>
        <v>7</v>
      </c>
      <c r="D45" s="184"/>
      <c r="E45" s="183" t="str">
        <f t="shared" si="21"/>
        <v>-</v>
      </c>
      <c r="F45" s="184"/>
      <c r="G45" s="183">
        <f t="shared" si="22"/>
        <v>10</v>
      </c>
      <c r="H45" s="184"/>
      <c r="I45" s="183" t="str">
        <f t="shared" si="23"/>
        <v>-</v>
      </c>
      <c r="J45" s="184"/>
      <c r="K45" s="183" t="str">
        <f t="shared" si="24"/>
        <v>-</v>
      </c>
      <c r="L45" s="184"/>
      <c r="M45" s="183" t="str">
        <f t="shared" si="25"/>
        <v>-</v>
      </c>
      <c r="N45" s="184"/>
      <c r="O45" s="183">
        <f t="shared" si="26"/>
        <v>12</v>
      </c>
      <c r="P45" s="184"/>
      <c r="Q45" s="183">
        <f t="shared" si="27"/>
        <v>16</v>
      </c>
      <c r="R45" s="184"/>
      <c r="S45" s="183">
        <f t="shared" si="28"/>
        <v>13</v>
      </c>
      <c r="T45" s="184"/>
      <c r="U45" s="183" t="str">
        <f t="shared" si="29"/>
        <v>-</v>
      </c>
      <c r="V45" s="184"/>
      <c r="W45" s="183" t="str">
        <f t="shared" si="30"/>
        <v>-</v>
      </c>
      <c r="X45" s="184"/>
      <c r="Y45" s="183">
        <f t="shared" si="31"/>
        <v>15</v>
      </c>
      <c r="Z45" s="184"/>
      <c r="AA45" s="183" t="str">
        <f t="shared" si="32"/>
        <v>-</v>
      </c>
      <c r="AB45" s="184"/>
      <c r="AC45" s="183">
        <f t="shared" si="33"/>
        <v>2</v>
      </c>
      <c r="AD45" s="184"/>
      <c r="AE45" s="183">
        <f t="shared" si="34"/>
        <v>8</v>
      </c>
      <c r="AF45" s="184"/>
      <c r="AG45" s="183" t="str">
        <f t="shared" si="35"/>
        <v>-</v>
      </c>
      <c r="AH45" s="185"/>
      <c r="AJ45" s="21">
        <f t="shared" si="18"/>
        <v>8</v>
      </c>
    </row>
    <row r="46" spans="2:36" x14ac:dyDescent="0.3">
      <c r="B46" s="12" t="str">
        <f t="shared" si="19"/>
        <v>Thadd</v>
      </c>
      <c r="C46" s="186">
        <f t="shared" si="20"/>
        <v>8</v>
      </c>
      <c r="D46" s="187"/>
      <c r="E46" s="186">
        <f t="shared" si="21"/>
        <v>9</v>
      </c>
      <c r="F46" s="187"/>
      <c r="G46" s="186">
        <f t="shared" si="22"/>
        <v>10</v>
      </c>
      <c r="H46" s="187"/>
      <c r="I46" s="186" t="str">
        <f t="shared" si="23"/>
        <v>-</v>
      </c>
      <c r="J46" s="187"/>
      <c r="K46" s="186">
        <f t="shared" si="24"/>
        <v>13</v>
      </c>
      <c r="L46" s="187"/>
      <c r="M46" s="186" t="str">
        <f t="shared" si="25"/>
        <v>-</v>
      </c>
      <c r="N46" s="187"/>
      <c r="O46" s="186">
        <f t="shared" si="26"/>
        <v>1</v>
      </c>
      <c r="P46" s="187"/>
      <c r="Q46" s="186">
        <f t="shared" si="27"/>
        <v>15</v>
      </c>
      <c r="R46" s="187"/>
      <c r="S46" s="186">
        <f t="shared" si="28"/>
        <v>7</v>
      </c>
      <c r="T46" s="187"/>
      <c r="U46" s="186">
        <f t="shared" si="29"/>
        <v>3</v>
      </c>
      <c r="V46" s="187"/>
      <c r="W46" s="186">
        <f t="shared" si="30"/>
        <v>5</v>
      </c>
      <c r="X46" s="187"/>
      <c r="Y46" s="186">
        <f t="shared" si="31"/>
        <v>4</v>
      </c>
      <c r="Z46" s="187"/>
      <c r="AA46" s="186" t="str">
        <f t="shared" si="32"/>
        <v>-</v>
      </c>
      <c r="AB46" s="187"/>
      <c r="AC46" s="186" t="str">
        <f t="shared" si="33"/>
        <v>-</v>
      </c>
      <c r="AD46" s="187"/>
      <c r="AE46" s="186">
        <f t="shared" si="34"/>
        <v>12</v>
      </c>
      <c r="AF46" s="187"/>
      <c r="AG46" s="186">
        <f t="shared" si="35"/>
        <v>14</v>
      </c>
      <c r="AH46" s="188"/>
      <c r="AJ46" s="21">
        <f t="shared" si="18"/>
        <v>12</v>
      </c>
    </row>
    <row r="47" spans="2:36" x14ac:dyDescent="0.3">
      <c r="B47" s="11" t="str">
        <f t="shared" si="19"/>
        <v>Walker</v>
      </c>
      <c r="C47" s="183">
        <f t="shared" si="20"/>
        <v>14</v>
      </c>
      <c r="D47" s="184"/>
      <c r="E47" s="183">
        <f t="shared" si="21"/>
        <v>11</v>
      </c>
      <c r="F47" s="184"/>
      <c r="G47" s="183">
        <f t="shared" si="22"/>
        <v>10</v>
      </c>
      <c r="H47" s="184"/>
      <c r="I47" s="183">
        <f t="shared" si="23"/>
        <v>1</v>
      </c>
      <c r="J47" s="184"/>
      <c r="K47" s="183">
        <f t="shared" si="24"/>
        <v>9</v>
      </c>
      <c r="L47" s="184"/>
      <c r="M47" s="183" t="str">
        <f t="shared" si="25"/>
        <v>-</v>
      </c>
      <c r="N47" s="184"/>
      <c r="O47" s="183">
        <f t="shared" si="26"/>
        <v>2</v>
      </c>
      <c r="P47" s="184"/>
      <c r="Q47" s="183">
        <f t="shared" si="27"/>
        <v>16</v>
      </c>
      <c r="R47" s="184"/>
      <c r="S47" s="183">
        <f t="shared" si="28"/>
        <v>7</v>
      </c>
      <c r="T47" s="184"/>
      <c r="U47" s="183">
        <f t="shared" si="29"/>
        <v>3</v>
      </c>
      <c r="V47" s="184"/>
      <c r="W47" s="183" t="str">
        <f t="shared" si="30"/>
        <v>-</v>
      </c>
      <c r="X47" s="184"/>
      <c r="Y47" s="183">
        <f t="shared" si="31"/>
        <v>6</v>
      </c>
      <c r="Z47" s="184"/>
      <c r="AA47" s="183" t="str">
        <f t="shared" si="32"/>
        <v>-</v>
      </c>
      <c r="AB47" s="184"/>
      <c r="AC47" s="183" t="str">
        <f t="shared" si="33"/>
        <v>-</v>
      </c>
      <c r="AD47" s="184"/>
      <c r="AE47" s="183">
        <f t="shared" si="34"/>
        <v>13</v>
      </c>
      <c r="AF47" s="184"/>
      <c r="AG47" s="183" t="str">
        <f t="shared" si="35"/>
        <v>-</v>
      </c>
      <c r="AH47" s="185"/>
      <c r="AJ47" s="21">
        <f t="shared" si="18"/>
        <v>11</v>
      </c>
    </row>
    <row r="48" spans="2:36" x14ac:dyDescent="0.3">
      <c r="B48" s="37" t="str">
        <f t="shared" si="19"/>
        <v>A. Little</v>
      </c>
      <c r="C48" s="186">
        <f t="shared" si="20"/>
        <v>10</v>
      </c>
      <c r="D48" s="187"/>
      <c r="E48" s="186">
        <f t="shared" si="21"/>
        <v>11</v>
      </c>
      <c r="F48" s="187"/>
      <c r="G48" s="186">
        <f t="shared" si="22"/>
        <v>6</v>
      </c>
      <c r="H48" s="187"/>
      <c r="I48" s="186">
        <f t="shared" si="23"/>
        <v>1</v>
      </c>
      <c r="J48" s="187"/>
      <c r="K48" s="186">
        <f t="shared" si="24"/>
        <v>13</v>
      </c>
      <c r="L48" s="187"/>
      <c r="M48" s="186" t="str">
        <f t="shared" si="25"/>
        <v>-</v>
      </c>
      <c r="N48" s="187"/>
      <c r="O48" s="186">
        <f t="shared" si="26"/>
        <v>9</v>
      </c>
      <c r="P48" s="187"/>
      <c r="Q48" s="186">
        <f t="shared" si="27"/>
        <v>16</v>
      </c>
      <c r="R48" s="187"/>
      <c r="S48" s="186">
        <f t="shared" si="28"/>
        <v>7</v>
      </c>
      <c r="T48" s="187"/>
      <c r="U48" s="186">
        <f t="shared" si="29"/>
        <v>4</v>
      </c>
      <c r="V48" s="187"/>
      <c r="W48" s="186" t="str">
        <f t="shared" si="30"/>
        <v>-</v>
      </c>
      <c r="X48" s="187"/>
      <c r="Y48" s="186">
        <f t="shared" si="31"/>
        <v>8</v>
      </c>
      <c r="Z48" s="187"/>
      <c r="AA48" s="186" t="str">
        <f t="shared" si="32"/>
        <v>-</v>
      </c>
      <c r="AB48" s="187"/>
      <c r="AC48" s="186">
        <f t="shared" si="33"/>
        <v>3</v>
      </c>
      <c r="AD48" s="187"/>
      <c r="AE48" s="186">
        <f t="shared" si="34"/>
        <v>14</v>
      </c>
      <c r="AF48" s="187"/>
      <c r="AG48" s="186">
        <f t="shared" si="35"/>
        <v>5</v>
      </c>
      <c r="AH48" s="188"/>
      <c r="AI48" s="21"/>
      <c r="AJ48" s="21">
        <f t="shared" si="18"/>
        <v>13</v>
      </c>
    </row>
    <row r="49" spans="2:36" x14ac:dyDescent="0.3">
      <c r="B49" s="11" t="str">
        <f t="shared" si="19"/>
        <v>Carly</v>
      </c>
      <c r="C49" s="183">
        <f t="shared" si="20"/>
        <v>8</v>
      </c>
      <c r="D49" s="184"/>
      <c r="E49" s="183" t="str">
        <f t="shared" si="21"/>
        <v>-</v>
      </c>
      <c r="F49" s="184"/>
      <c r="G49" s="183">
        <f t="shared" si="22"/>
        <v>10</v>
      </c>
      <c r="H49" s="184"/>
      <c r="I49" s="183" t="str">
        <f t="shared" si="23"/>
        <v>-</v>
      </c>
      <c r="J49" s="184"/>
      <c r="K49" s="183">
        <f t="shared" si="24"/>
        <v>4</v>
      </c>
      <c r="L49" s="184"/>
      <c r="M49" s="183" t="str">
        <f t="shared" si="25"/>
        <v>-</v>
      </c>
      <c r="N49" s="184"/>
      <c r="O49" s="183">
        <f t="shared" si="26"/>
        <v>7</v>
      </c>
      <c r="P49" s="184"/>
      <c r="Q49" s="183">
        <f t="shared" si="27"/>
        <v>16</v>
      </c>
      <c r="R49" s="184"/>
      <c r="S49" s="183">
        <f t="shared" si="28"/>
        <v>9</v>
      </c>
      <c r="T49" s="184"/>
      <c r="U49" s="183">
        <f t="shared" si="29"/>
        <v>12</v>
      </c>
      <c r="V49" s="184"/>
      <c r="W49" s="183" t="str">
        <f t="shared" si="30"/>
        <v>-</v>
      </c>
      <c r="X49" s="184"/>
      <c r="Y49" s="183">
        <f t="shared" si="31"/>
        <v>14</v>
      </c>
      <c r="Z49" s="184"/>
      <c r="AA49" s="183" t="str">
        <f t="shared" si="32"/>
        <v>-</v>
      </c>
      <c r="AB49" s="184"/>
      <c r="AC49" s="183" t="str">
        <f t="shared" si="33"/>
        <v>-</v>
      </c>
      <c r="AD49" s="184"/>
      <c r="AE49" s="183">
        <f t="shared" si="34"/>
        <v>11</v>
      </c>
      <c r="AF49" s="184"/>
      <c r="AG49" s="183" t="str">
        <f t="shared" si="35"/>
        <v>-</v>
      </c>
      <c r="AH49" s="185"/>
      <c r="AI49" s="21"/>
      <c r="AJ49" s="21">
        <f t="shared" si="18"/>
        <v>9</v>
      </c>
    </row>
    <row r="50" spans="2:36" x14ac:dyDescent="0.3">
      <c r="B50" s="12" t="str">
        <f t="shared" si="19"/>
        <v>Bobbo</v>
      </c>
      <c r="C50" s="186">
        <f t="shared" si="20"/>
        <v>12</v>
      </c>
      <c r="D50" s="187"/>
      <c r="E50" s="186">
        <f t="shared" si="21"/>
        <v>4</v>
      </c>
      <c r="F50" s="187"/>
      <c r="G50" s="186">
        <f t="shared" si="22"/>
        <v>16</v>
      </c>
      <c r="H50" s="187"/>
      <c r="I50" s="186" t="str">
        <f t="shared" si="23"/>
        <v>-</v>
      </c>
      <c r="J50" s="187"/>
      <c r="K50" s="186">
        <f t="shared" si="24"/>
        <v>13</v>
      </c>
      <c r="L50" s="187"/>
      <c r="M50" s="186">
        <f t="shared" si="25"/>
        <v>9</v>
      </c>
      <c r="N50" s="187"/>
      <c r="O50" s="186">
        <f t="shared" si="26"/>
        <v>10</v>
      </c>
      <c r="P50" s="187"/>
      <c r="Q50" s="186">
        <f t="shared" si="27"/>
        <v>11</v>
      </c>
      <c r="R50" s="187"/>
      <c r="S50" s="186">
        <f t="shared" si="28"/>
        <v>7</v>
      </c>
      <c r="T50" s="187"/>
      <c r="U50" s="186">
        <f t="shared" si="29"/>
        <v>2</v>
      </c>
      <c r="V50" s="187"/>
      <c r="W50" s="186" t="str">
        <f t="shared" si="30"/>
        <v>-</v>
      </c>
      <c r="X50" s="187"/>
      <c r="Y50" s="186">
        <f t="shared" si="31"/>
        <v>6</v>
      </c>
      <c r="Z50" s="187"/>
      <c r="AA50" s="186" t="str">
        <f t="shared" si="32"/>
        <v>-</v>
      </c>
      <c r="AB50" s="187"/>
      <c r="AC50" s="186">
        <f t="shared" si="33"/>
        <v>1</v>
      </c>
      <c r="AD50" s="187"/>
      <c r="AE50" s="186">
        <f t="shared" si="34"/>
        <v>14</v>
      </c>
      <c r="AF50" s="187"/>
      <c r="AG50" s="186" t="str">
        <f t="shared" si="35"/>
        <v>-</v>
      </c>
      <c r="AH50" s="188"/>
      <c r="AI50" s="21"/>
      <c r="AJ50" s="21">
        <f t="shared" si="18"/>
        <v>12</v>
      </c>
    </row>
    <row r="51" spans="2:36" x14ac:dyDescent="0.3">
      <c r="B51" s="11" t="str">
        <f t="shared" si="19"/>
        <v>Trent</v>
      </c>
      <c r="C51" s="183">
        <f t="shared" si="20"/>
        <v>5</v>
      </c>
      <c r="D51" s="184"/>
      <c r="E51" s="183">
        <f t="shared" si="21"/>
        <v>13</v>
      </c>
      <c r="F51" s="184"/>
      <c r="G51" s="183">
        <f t="shared" si="22"/>
        <v>14</v>
      </c>
      <c r="H51" s="184"/>
      <c r="I51" s="183">
        <f t="shared" si="23"/>
        <v>1</v>
      </c>
      <c r="J51" s="184"/>
      <c r="K51" s="183">
        <f t="shared" si="24"/>
        <v>12</v>
      </c>
      <c r="L51" s="184"/>
      <c r="M51" s="183">
        <f t="shared" si="25"/>
        <v>2</v>
      </c>
      <c r="N51" s="184"/>
      <c r="O51" s="183">
        <f t="shared" si="26"/>
        <v>6</v>
      </c>
      <c r="P51" s="184"/>
      <c r="Q51" s="183">
        <f t="shared" si="27"/>
        <v>15</v>
      </c>
      <c r="R51" s="184"/>
      <c r="S51" s="183">
        <f t="shared" si="28"/>
        <v>7</v>
      </c>
      <c r="T51" s="184"/>
      <c r="U51" s="183">
        <f t="shared" si="29"/>
        <v>8</v>
      </c>
      <c r="V51" s="184"/>
      <c r="W51" s="183" t="str">
        <f t="shared" si="30"/>
        <v>-</v>
      </c>
      <c r="X51" s="184"/>
      <c r="Y51" s="183">
        <f t="shared" si="31"/>
        <v>11</v>
      </c>
      <c r="Z51" s="184"/>
      <c r="AA51" s="183" t="str">
        <f t="shared" si="32"/>
        <v>-</v>
      </c>
      <c r="AB51" s="184"/>
      <c r="AC51" s="183">
        <f t="shared" si="33"/>
        <v>3</v>
      </c>
      <c r="AD51" s="184"/>
      <c r="AE51" s="183">
        <f t="shared" si="34"/>
        <v>10</v>
      </c>
      <c r="AF51" s="184"/>
      <c r="AG51" s="183">
        <f t="shared" si="35"/>
        <v>4</v>
      </c>
      <c r="AH51" s="185"/>
      <c r="AI51" s="21"/>
      <c r="AJ51" s="21">
        <f t="shared" si="18"/>
        <v>14</v>
      </c>
    </row>
    <row r="52" spans="2:36" x14ac:dyDescent="0.3">
      <c r="B52" s="12" t="str">
        <f t="shared" si="19"/>
        <v>Mitch</v>
      </c>
      <c r="C52" s="186" t="str">
        <f t="shared" si="20"/>
        <v>-</v>
      </c>
      <c r="D52" s="187"/>
      <c r="E52" s="186">
        <f t="shared" si="21"/>
        <v>6</v>
      </c>
      <c r="F52" s="187"/>
      <c r="G52" s="186">
        <f t="shared" si="22"/>
        <v>12</v>
      </c>
      <c r="H52" s="187"/>
      <c r="I52" s="186">
        <f t="shared" si="23"/>
        <v>5</v>
      </c>
      <c r="J52" s="187"/>
      <c r="K52" s="186">
        <f t="shared" si="24"/>
        <v>7</v>
      </c>
      <c r="L52" s="187"/>
      <c r="M52" s="186" t="str">
        <f t="shared" si="25"/>
        <v>-</v>
      </c>
      <c r="N52" s="187"/>
      <c r="O52" s="186">
        <f t="shared" si="26"/>
        <v>14</v>
      </c>
      <c r="P52" s="187"/>
      <c r="Q52" s="186">
        <f t="shared" si="27"/>
        <v>15</v>
      </c>
      <c r="R52" s="187"/>
      <c r="S52" s="186">
        <f t="shared" si="28"/>
        <v>9</v>
      </c>
      <c r="T52" s="187"/>
      <c r="U52" s="186" t="str">
        <f t="shared" si="29"/>
        <v>-</v>
      </c>
      <c r="V52" s="187"/>
      <c r="W52" s="186" t="str">
        <f t="shared" si="30"/>
        <v>-</v>
      </c>
      <c r="X52" s="187"/>
      <c r="Y52" s="186">
        <f t="shared" si="31"/>
        <v>11</v>
      </c>
      <c r="Z52" s="187"/>
      <c r="AA52" s="186" t="str">
        <f t="shared" si="32"/>
        <v>-</v>
      </c>
      <c r="AB52" s="187"/>
      <c r="AC52" s="186" t="str">
        <f t="shared" si="33"/>
        <v>-</v>
      </c>
      <c r="AD52" s="187"/>
      <c r="AE52" s="186">
        <f t="shared" si="34"/>
        <v>10</v>
      </c>
      <c r="AF52" s="187"/>
      <c r="AG52" s="186">
        <f t="shared" si="35"/>
        <v>3</v>
      </c>
      <c r="AH52" s="188"/>
      <c r="AI52" s="21"/>
      <c r="AJ52" s="21">
        <f t="shared" si="18"/>
        <v>10</v>
      </c>
    </row>
    <row r="53" spans="2:36" x14ac:dyDescent="0.3">
      <c r="B53" s="11" t="str">
        <f t="shared" si="19"/>
        <v>Randi</v>
      </c>
      <c r="C53" s="183">
        <f t="shared" si="20"/>
        <v>5</v>
      </c>
      <c r="D53" s="184"/>
      <c r="E53" s="183">
        <f t="shared" si="21"/>
        <v>10</v>
      </c>
      <c r="F53" s="184"/>
      <c r="G53" s="183">
        <f t="shared" si="22"/>
        <v>11</v>
      </c>
      <c r="H53" s="184"/>
      <c r="I53" s="183" t="str">
        <f t="shared" si="23"/>
        <v>-</v>
      </c>
      <c r="J53" s="184"/>
      <c r="K53" s="183">
        <f t="shared" si="24"/>
        <v>4</v>
      </c>
      <c r="L53" s="184"/>
      <c r="M53" s="183" t="str">
        <f t="shared" si="25"/>
        <v>-</v>
      </c>
      <c r="N53" s="184"/>
      <c r="O53" s="183">
        <f t="shared" si="26"/>
        <v>14</v>
      </c>
      <c r="P53" s="184"/>
      <c r="Q53" s="183">
        <f t="shared" si="27"/>
        <v>16</v>
      </c>
      <c r="R53" s="184"/>
      <c r="S53" s="183">
        <f t="shared" si="28"/>
        <v>9</v>
      </c>
      <c r="T53" s="184"/>
      <c r="U53" s="183" t="str">
        <f t="shared" si="29"/>
        <v>-</v>
      </c>
      <c r="V53" s="184"/>
      <c r="W53" s="183" t="str">
        <f t="shared" si="30"/>
        <v>-</v>
      </c>
      <c r="X53" s="184"/>
      <c r="Y53" s="183">
        <f t="shared" si="31"/>
        <v>13</v>
      </c>
      <c r="Z53" s="184"/>
      <c r="AA53" s="183" t="str">
        <f t="shared" si="32"/>
        <v>-</v>
      </c>
      <c r="AB53" s="184"/>
      <c r="AC53" s="183" t="str">
        <f t="shared" si="33"/>
        <v>-</v>
      </c>
      <c r="AD53" s="184"/>
      <c r="AE53" s="183">
        <f t="shared" si="34"/>
        <v>8</v>
      </c>
      <c r="AF53" s="184"/>
      <c r="AG53" s="183" t="str">
        <f t="shared" si="35"/>
        <v>-</v>
      </c>
      <c r="AH53" s="185"/>
      <c r="AI53" s="21"/>
      <c r="AJ53" s="21">
        <f t="shared" si="18"/>
        <v>9</v>
      </c>
    </row>
    <row r="54" spans="2:36" ht="14.95" thickBot="1" x14ac:dyDescent="0.35">
      <c r="B54" s="61" t="str">
        <f t="shared" si="19"/>
        <v>Brett</v>
      </c>
      <c r="C54" s="205">
        <f t="shared" si="20"/>
        <v>7</v>
      </c>
      <c r="D54" s="206"/>
      <c r="E54" s="205">
        <f t="shared" si="21"/>
        <v>9</v>
      </c>
      <c r="F54" s="206"/>
      <c r="G54" s="205">
        <f t="shared" si="22"/>
        <v>12</v>
      </c>
      <c r="H54" s="206"/>
      <c r="I54" s="205">
        <f t="shared" si="23"/>
        <v>1</v>
      </c>
      <c r="J54" s="206"/>
      <c r="K54" s="205">
        <f t="shared" si="24"/>
        <v>10</v>
      </c>
      <c r="L54" s="206"/>
      <c r="M54" s="205" t="str">
        <f t="shared" si="25"/>
        <v>-</v>
      </c>
      <c r="N54" s="206"/>
      <c r="O54" s="205">
        <f t="shared" si="26"/>
        <v>14</v>
      </c>
      <c r="P54" s="206"/>
      <c r="Q54" s="205">
        <f t="shared" si="27"/>
        <v>16</v>
      </c>
      <c r="R54" s="206"/>
      <c r="S54" s="205">
        <f t="shared" si="28"/>
        <v>5</v>
      </c>
      <c r="T54" s="206"/>
      <c r="U54" s="205">
        <f t="shared" si="29"/>
        <v>2</v>
      </c>
      <c r="V54" s="206"/>
      <c r="W54" s="205" t="str">
        <f t="shared" si="30"/>
        <v>-</v>
      </c>
      <c r="X54" s="206"/>
      <c r="Y54" s="205">
        <f t="shared" si="31"/>
        <v>11</v>
      </c>
      <c r="Z54" s="206"/>
      <c r="AA54" s="205" t="str">
        <f t="shared" si="32"/>
        <v>-</v>
      </c>
      <c r="AB54" s="206"/>
      <c r="AC54" s="205" t="str">
        <f t="shared" si="33"/>
        <v>-</v>
      </c>
      <c r="AD54" s="206"/>
      <c r="AE54" s="205">
        <f t="shared" si="34"/>
        <v>15</v>
      </c>
      <c r="AF54" s="206"/>
      <c r="AG54" s="205">
        <f t="shared" si="35"/>
        <v>8</v>
      </c>
      <c r="AH54" s="207"/>
      <c r="AI54" s="21"/>
      <c r="AJ54" s="21">
        <f t="shared" si="18"/>
        <v>12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Y52:Z52"/>
    <mergeCell ref="AA52:AB52"/>
    <mergeCell ref="AC52:AD52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2:AJ2"/>
    <mergeCell ref="Y3:Z3"/>
    <mergeCell ref="W3:X3"/>
    <mergeCell ref="I3:J3"/>
    <mergeCell ref="K3:L3"/>
    <mergeCell ref="M3:N3"/>
    <mergeCell ref="E3:F3"/>
    <mergeCell ref="G3:H3"/>
    <mergeCell ref="C3:D3"/>
    <mergeCell ref="O3:P3"/>
    <mergeCell ref="AG3:AH3"/>
    <mergeCell ref="Q3:R3"/>
    <mergeCell ref="S3:T3"/>
    <mergeCell ref="U3:V3"/>
    <mergeCell ref="AA3:AB3"/>
    <mergeCell ref="AC3:AD3"/>
    <mergeCell ref="AE3:AF3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E33:F33"/>
    <mergeCell ref="G33:H33"/>
    <mergeCell ref="I33:J33"/>
    <mergeCell ref="K33:L33"/>
    <mergeCell ref="M33:N33"/>
    <mergeCell ref="O33:P33"/>
    <mergeCell ref="Q33:R33"/>
    <mergeCell ref="S32:T32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S48:T48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O54:P54"/>
    <mergeCell ref="Q54:R54"/>
    <mergeCell ref="S49:T49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9:AF49"/>
    <mergeCell ref="AG49:AH49"/>
    <mergeCell ref="U49:V49"/>
    <mergeCell ref="W49:X49"/>
    <mergeCell ref="Y49:Z49"/>
    <mergeCell ref="AA49:AB49"/>
    <mergeCell ref="AC49:AD49"/>
    <mergeCell ref="U51:V51"/>
    <mergeCell ref="W51:X51"/>
    <mergeCell ref="Y51:Z51"/>
    <mergeCell ref="AA51:AB51"/>
    <mergeCell ref="AC51:AD51"/>
    <mergeCell ref="AE51:AF51"/>
    <mergeCell ref="AG51:AH51"/>
    <mergeCell ref="U52:V52"/>
    <mergeCell ref="W52:X52"/>
  </mergeCells>
  <conditionalFormatting sqref="AI4:AI20">
    <cfRule type="cellIs" dxfId="211" priority="69" operator="equal">
      <formula>136</formula>
    </cfRule>
  </conditionalFormatting>
  <conditionalFormatting sqref="C4:AI26">
    <cfRule type="cellIs" dxfId="210" priority="70" operator="equal">
      <formula>"OAK"</formula>
    </cfRule>
    <cfRule type="cellIs" dxfId="209" priority="71" operator="equal">
      <formula>"LAR"</formula>
    </cfRule>
    <cfRule type="cellIs" dxfId="208" priority="72" operator="equal">
      <formula>"DET"</formula>
    </cfRule>
    <cfRule type="cellIs" dxfId="207" priority="73" operator="equal">
      <formula>"NYJ"</formula>
    </cfRule>
    <cfRule type="cellIs" dxfId="206" priority="74" operator="equal">
      <formula>"GB"</formula>
    </cfRule>
    <cfRule type="cellIs" dxfId="205" priority="75" operator="equal">
      <formula>"CHI"</formula>
    </cfRule>
    <cfRule type="cellIs" dxfId="204" priority="76" operator="equal">
      <formula>"ARI"</formula>
    </cfRule>
    <cfRule type="cellIs" dxfId="203" priority="77" operator="equal">
      <formula>"WAS"</formula>
    </cfRule>
    <cfRule type="cellIs" dxfId="202" priority="78" operator="equal">
      <formula>"CAR"</formula>
    </cfRule>
    <cfRule type="cellIs" dxfId="201" priority="79" operator="equal">
      <formula>"DAL"</formula>
    </cfRule>
    <cfRule type="cellIs" dxfId="200" priority="80" operator="equal">
      <formula>"DEN"</formula>
    </cfRule>
    <cfRule type="cellIs" dxfId="199" priority="81" operator="equal">
      <formula>"SEA"</formula>
    </cfRule>
    <cfRule type="cellIs" dxfId="198" priority="82" operator="equal">
      <formula>"LAC"</formula>
    </cfRule>
    <cfRule type="cellIs" dxfId="197" priority="83" operator="equal">
      <formula>"KC"</formula>
    </cfRule>
    <cfRule type="cellIs" dxfId="196" priority="84" operator="equal">
      <formula>"CLE"</formula>
    </cfRule>
    <cfRule type="cellIs" dxfId="195" priority="85" operator="equal">
      <formula>"PIT"</formula>
    </cfRule>
    <cfRule type="cellIs" dxfId="194" priority="86" operator="equal">
      <formula>"IND"</formula>
    </cfRule>
    <cfRule type="cellIs" dxfId="193" priority="87" operator="equal">
      <formula>"CIN"</formula>
    </cfRule>
    <cfRule type="cellIs" dxfId="192" priority="88" operator="equal">
      <formula>"MIA"</formula>
    </cfRule>
    <cfRule type="cellIs" dxfId="191" priority="89" operator="equal">
      <formula>"TEN"</formula>
    </cfRule>
    <cfRule type="cellIs" dxfId="190" priority="90" operator="equal">
      <formula>"MIN"</formula>
    </cfRule>
    <cfRule type="cellIs" dxfId="189" priority="91" operator="equal">
      <formula>"SF"</formula>
    </cfRule>
    <cfRule type="cellIs" dxfId="188" priority="92" operator="equal">
      <formula>"NE"</formula>
    </cfRule>
    <cfRule type="cellIs" dxfId="187" priority="93" operator="equal">
      <formula>"HOU"</formula>
    </cfRule>
    <cfRule type="cellIs" dxfId="186" priority="94" operator="equal">
      <formula>"NO"</formula>
    </cfRule>
    <cfRule type="cellIs" dxfId="185" priority="95" operator="equal">
      <formula>"TB"</formula>
    </cfRule>
    <cfRule type="cellIs" dxfId="184" priority="96" operator="equal">
      <formula>"NYG"</formula>
    </cfRule>
    <cfRule type="cellIs" dxfId="183" priority="97" operator="equal">
      <formula>"JAX"</formula>
    </cfRule>
    <cfRule type="cellIs" dxfId="182" priority="98" operator="equal">
      <formula>"BAL"</formula>
    </cfRule>
    <cfRule type="cellIs" dxfId="181" priority="99" operator="equal">
      <formula>"BUF"</formula>
    </cfRule>
    <cfRule type="cellIs" dxfId="180" priority="100" operator="equal">
      <formula>"PHI"</formula>
    </cfRule>
    <cfRule type="cellIs" dxfId="179" priority="101" operator="equal">
      <formula>"ATL"</formula>
    </cfRule>
  </conditionalFormatting>
  <conditionalFormatting sqref="AI21:AI25">
    <cfRule type="cellIs" dxfId="178" priority="35" operator="equal">
      <formula>136</formula>
    </cfRule>
  </conditionalFormatting>
  <conditionalFormatting sqref="B9:H9">
    <cfRule type="cellIs" dxfId="177" priority="3" operator="equal">
      <formula>"OAK"</formula>
    </cfRule>
    <cfRule type="cellIs" dxfId="176" priority="4" operator="equal">
      <formula>"LAR"</formula>
    </cfRule>
    <cfRule type="cellIs" dxfId="175" priority="5" operator="equal">
      <formula>"DET"</formula>
    </cfRule>
    <cfRule type="cellIs" dxfId="174" priority="6" operator="equal">
      <formula>"NYJ"</formula>
    </cfRule>
    <cfRule type="cellIs" dxfId="173" priority="7" operator="equal">
      <formula>"GB"</formula>
    </cfRule>
    <cfRule type="cellIs" dxfId="172" priority="8" operator="equal">
      <formula>"CHI"</formula>
    </cfRule>
    <cfRule type="cellIs" dxfId="171" priority="9" operator="equal">
      <formula>"ARI"</formula>
    </cfRule>
    <cfRule type="cellIs" dxfId="170" priority="10" operator="equal">
      <formula>"WAS"</formula>
    </cfRule>
    <cfRule type="cellIs" dxfId="169" priority="11" operator="equal">
      <formula>"CAR"</formula>
    </cfRule>
    <cfRule type="cellIs" dxfId="168" priority="12" operator="equal">
      <formula>"DAL"</formula>
    </cfRule>
    <cfRule type="cellIs" dxfId="167" priority="13" operator="equal">
      <formula>"DEN"</formula>
    </cfRule>
    <cfRule type="cellIs" dxfId="166" priority="14" operator="equal">
      <formula>"SEA"</formula>
    </cfRule>
    <cfRule type="cellIs" dxfId="165" priority="15" operator="equal">
      <formula>"LAC"</formula>
    </cfRule>
    <cfRule type="cellIs" dxfId="164" priority="16" operator="equal">
      <formula>"KC"</formula>
    </cfRule>
    <cfRule type="cellIs" dxfId="163" priority="17" operator="equal">
      <formula>"CLE"</formula>
    </cfRule>
    <cfRule type="cellIs" dxfId="162" priority="18" operator="equal">
      <formula>"PIT"</formula>
    </cfRule>
    <cfRule type="cellIs" dxfId="161" priority="19" operator="equal">
      <formula>"IND"</formula>
    </cfRule>
    <cfRule type="cellIs" dxfId="160" priority="20" operator="equal">
      <formula>"CIN"</formula>
    </cfRule>
    <cfRule type="cellIs" dxfId="159" priority="21" operator="equal">
      <formula>"MIA"</formula>
    </cfRule>
    <cfRule type="cellIs" dxfId="158" priority="22" operator="equal">
      <formula>"TEN"</formula>
    </cfRule>
    <cfRule type="cellIs" dxfId="157" priority="23" operator="equal">
      <formula>"MIN"</formula>
    </cfRule>
    <cfRule type="cellIs" dxfId="156" priority="24" operator="equal">
      <formula>"SF"</formula>
    </cfRule>
    <cfRule type="cellIs" dxfId="155" priority="25" operator="equal">
      <formula>"NE"</formula>
    </cfRule>
    <cfRule type="cellIs" dxfId="154" priority="26" operator="equal">
      <formula>"HOU"</formula>
    </cfRule>
    <cfRule type="cellIs" dxfId="153" priority="27" operator="equal">
      <formula>"NO"</formula>
    </cfRule>
    <cfRule type="cellIs" dxfId="152" priority="28" operator="equal">
      <formula>"TB"</formula>
    </cfRule>
    <cfRule type="cellIs" dxfId="151" priority="29" operator="equal">
      <formula>"NYG"</formula>
    </cfRule>
    <cfRule type="cellIs" dxfId="150" priority="30" operator="equal">
      <formula>"JAX"</formula>
    </cfRule>
    <cfRule type="cellIs" dxfId="149" priority="31" operator="equal">
      <formula>"BAL"</formula>
    </cfRule>
    <cfRule type="cellIs" dxfId="148" priority="32" operator="equal">
      <formula>"BUF"</formula>
    </cfRule>
    <cfRule type="cellIs" dxfId="147" priority="33" operator="equal">
      <formula>"PHI"</formula>
    </cfRule>
    <cfRule type="cellIs" dxfId="146" priority="34" operator="equal">
      <formula>"ATL"</formula>
    </cfRule>
  </conditionalFormatting>
  <conditionalFormatting sqref="D13:AH13">
    <cfRule type="duplicateValues" dxfId="145" priority="2"/>
  </conditionalFormatting>
  <conditionalFormatting sqref="AJ4:AJ25">
    <cfRule type="top10" dxfId="144" priority="1" rank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B3FA-8BC9-4199-ABD7-0A454CACC20B}">
  <dimension ref="A1:AJ57"/>
  <sheetViews>
    <sheetView showGridLines="0" showZeros="0" tabSelected="1" zoomScale="93" zoomScaleNormal="93" workbookViewId="0">
      <selection activeCell="AG33" sqref="AG33:AH54"/>
    </sheetView>
  </sheetViews>
  <sheetFormatPr defaultRowHeight="14.4" x14ac:dyDescent="0.3"/>
  <cols>
    <col min="1" max="1" width="3.3984375" customWidth="1"/>
    <col min="2" max="2" width="9.796875" bestFit="1" customWidth="1"/>
    <col min="3" max="3" width="6.5" customWidth="1"/>
    <col min="4" max="4" width="3.09765625" customWidth="1"/>
    <col min="5" max="5" width="6.5" customWidth="1"/>
    <col min="6" max="6" width="3.09765625" customWidth="1"/>
    <col min="7" max="7" width="6.5" customWidth="1"/>
    <col min="8" max="8" width="3.09765625" customWidth="1"/>
    <col min="9" max="9" width="6.5" customWidth="1"/>
    <col min="10" max="10" width="3.09765625" customWidth="1"/>
    <col min="11" max="11" width="6.5" customWidth="1"/>
    <col min="12" max="12" width="3.09765625" customWidth="1"/>
    <col min="13" max="13" width="6.5" customWidth="1"/>
    <col min="14" max="14" width="3.09765625" customWidth="1"/>
    <col min="15" max="15" width="6.5" customWidth="1"/>
    <col min="16" max="16" width="3.09765625" customWidth="1"/>
    <col min="17" max="17" width="6.5" customWidth="1"/>
    <col min="18" max="18" width="3.09765625" customWidth="1"/>
    <col min="19" max="19" width="6.5" customWidth="1"/>
    <col min="20" max="20" width="3.09765625" customWidth="1"/>
    <col min="21" max="21" width="6.5" customWidth="1"/>
    <col min="22" max="22" width="3.09765625" customWidth="1"/>
    <col min="23" max="23" width="6.5" customWidth="1"/>
    <col min="24" max="24" width="3.09765625" customWidth="1"/>
    <col min="25" max="25" width="6.5" customWidth="1"/>
    <col min="26" max="26" width="3.09765625" customWidth="1"/>
    <col min="27" max="27" width="6.5" customWidth="1"/>
    <col min="28" max="28" width="3.09765625" customWidth="1"/>
    <col min="29" max="29" width="6.5" customWidth="1"/>
    <col min="30" max="30" width="3.09765625" customWidth="1"/>
    <col min="31" max="31" width="6.5" customWidth="1"/>
    <col min="32" max="32" width="3.09765625" customWidth="1"/>
    <col min="33" max="33" width="6.5" customWidth="1"/>
    <col min="34" max="34" width="3.09765625" customWidth="1"/>
    <col min="35" max="35" width="8.69921875" hidden="1" customWidth="1"/>
    <col min="36" max="36" width="8.59765625" customWidth="1"/>
  </cols>
  <sheetData>
    <row r="1" spans="1:36" ht="12.05" customHeight="1" x14ac:dyDescent="0.3">
      <c r="A1" t="s">
        <v>17</v>
      </c>
    </row>
    <row r="2" spans="1:36" ht="14.95" thickBot="1" x14ac:dyDescent="0.3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14.95" thickBot="1" x14ac:dyDescent="0.35">
      <c r="B3" s="2" t="s">
        <v>0</v>
      </c>
      <c r="C3" s="229" t="s">
        <v>66</v>
      </c>
      <c r="D3" s="230"/>
      <c r="E3" s="229" t="s">
        <v>97</v>
      </c>
      <c r="F3" s="230"/>
      <c r="G3" s="229" t="s">
        <v>129</v>
      </c>
      <c r="H3" s="230"/>
      <c r="I3" s="229" t="s">
        <v>334</v>
      </c>
      <c r="J3" s="230"/>
      <c r="K3" s="229" t="s">
        <v>110</v>
      </c>
      <c r="L3" s="201"/>
      <c r="M3" s="229" t="s">
        <v>82</v>
      </c>
      <c r="N3" s="201"/>
      <c r="O3" s="229" t="s">
        <v>80</v>
      </c>
      <c r="P3" s="230"/>
      <c r="Q3" s="229" t="s">
        <v>335</v>
      </c>
      <c r="R3" s="230"/>
      <c r="S3" s="229" t="s">
        <v>89</v>
      </c>
      <c r="T3" s="230"/>
      <c r="U3" s="229" t="s">
        <v>92</v>
      </c>
      <c r="V3" s="230"/>
      <c r="W3" s="229" t="s">
        <v>106</v>
      </c>
      <c r="X3" s="230"/>
      <c r="Y3" s="229" t="s">
        <v>124</v>
      </c>
      <c r="Z3" s="230"/>
      <c r="AA3" s="229" t="s">
        <v>336</v>
      </c>
      <c r="AB3" s="230"/>
      <c r="AC3" s="229" t="s">
        <v>337</v>
      </c>
      <c r="AD3" s="230"/>
      <c r="AE3" s="229" t="s">
        <v>338</v>
      </c>
      <c r="AF3" s="230"/>
      <c r="AG3" s="229" t="s">
        <v>94</v>
      </c>
      <c r="AH3" s="230"/>
      <c r="AI3" s="24" t="s">
        <v>39</v>
      </c>
      <c r="AJ3" s="76" t="s">
        <v>16</v>
      </c>
    </row>
    <row r="4" spans="1:36" x14ac:dyDescent="0.3">
      <c r="A4">
        <f>RANK(AJ4,$AJ$4:$AJ$25,0)</f>
        <v>11</v>
      </c>
      <c r="B4" s="105" t="s">
        <v>1</v>
      </c>
      <c r="C4" s="4" t="s">
        <v>207</v>
      </c>
      <c r="D4" s="75">
        <v>1</v>
      </c>
      <c r="E4" s="4" t="s">
        <v>209</v>
      </c>
      <c r="F4" s="75">
        <v>2</v>
      </c>
      <c r="G4" s="4" t="s">
        <v>208</v>
      </c>
      <c r="H4" s="75">
        <v>9</v>
      </c>
      <c r="I4" s="4" t="s">
        <v>261</v>
      </c>
      <c r="J4" s="75">
        <v>5</v>
      </c>
      <c r="K4" s="4" t="s">
        <v>246</v>
      </c>
      <c r="L4" s="75">
        <v>13</v>
      </c>
      <c r="M4" s="4" t="s">
        <v>206</v>
      </c>
      <c r="N4" s="75">
        <v>4</v>
      </c>
      <c r="O4" s="4" t="s">
        <v>218</v>
      </c>
      <c r="P4" s="75">
        <v>12</v>
      </c>
      <c r="Q4" s="4" t="s">
        <v>260</v>
      </c>
      <c r="R4" s="75">
        <v>14</v>
      </c>
      <c r="S4" s="4" t="s">
        <v>263</v>
      </c>
      <c r="T4" s="75">
        <v>3</v>
      </c>
      <c r="U4" s="4" t="s">
        <v>215</v>
      </c>
      <c r="V4" s="75">
        <v>6</v>
      </c>
      <c r="W4" s="4" t="s">
        <v>276</v>
      </c>
      <c r="X4" s="75">
        <v>15</v>
      </c>
      <c r="Y4" s="4" t="s">
        <v>278</v>
      </c>
      <c r="Z4" s="75">
        <v>8</v>
      </c>
      <c r="AA4" s="4" t="s">
        <v>249</v>
      </c>
      <c r="AB4" s="75">
        <v>16</v>
      </c>
      <c r="AC4" s="4" t="s">
        <v>247</v>
      </c>
      <c r="AD4" s="75">
        <v>10</v>
      </c>
      <c r="AE4" s="4" t="s">
        <v>245</v>
      </c>
      <c r="AF4" s="75">
        <v>11</v>
      </c>
      <c r="AG4" s="4" t="s">
        <v>210</v>
      </c>
      <c r="AH4" s="75">
        <v>7</v>
      </c>
      <c r="AI4" s="6">
        <f>SUM(D4:AH4)</f>
        <v>136</v>
      </c>
      <c r="AJ4" s="6">
        <f>SUM(C33,E33,G33,I33,K33,M33,O33,Q33,S33,U33,W33,Y33,AA33,AC33,AE33,AG33)</f>
        <v>87</v>
      </c>
    </row>
    <row r="5" spans="1:36" x14ac:dyDescent="0.3">
      <c r="A5">
        <f t="shared" ref="A5:A25" si="0">RANK(AJ5,$AJ$4:$AJ$25,0)</f>
        <v>8</v>
      </c>
      <c r="B5" s="106" t="s">
        <v>11</v>
      </c>
      <c r="C5" s="124" t="s">
        <v>376</v>
      </c>
      <c r="D5" s="125">
        <v>4</v>
      </c>
      <c r="E5" s="124" t="s">
        <v>355</v>
      </c>
      <c r="F5" s="125">
        <v>9</v>
      </c>
      <c r="G5" s="124" t="s">
        <v>361</v>
      </c>
      <c r="H5" s="125">
        <v>5</v>
      </c>
      <c r="I5" s="124" t="s">
        <v>393</v>
      </c>
      <c r="J5" s="125">
        <v>3</v>
      </c>
      <c r="K5" s="124" t="s">
        <v>364</v>
      </c>
      <c r="L5" s="125">
        <v>14</v>
      </c>
      <c r="M5" s="124" t="s">
        <v>379</v>
      </c>
      <c r="N5" s="125">
        <v>2</v>
      </c>
      <c r="O5" s="124" t="s">
        <v>360</v>
      </c>
      <c r="P5" s="125">
        <v>12</v>
      </c>
      <c r="Q5" s="124" t="s">
        <v>373</v>
      </c>
      <c r="R5" s="125">
        <v>16</v>
      </c>
      <c r="S5" s="124" t="s">
        <v>377</v>
      </c>
      <c r="T5" s="125">
        <v>1</v>
      </c>
      <c r="U5" s="124" t="s">
        <v>374</v>
      </c>
      <c r="V5" s="125">
        <v>13</v>
      </c>
      <c r="W5" s="124" t="s">
        <v>352</v>
      </c>
      <c r="X5" s="125">
        <v>11</v>
      </c>
      <c r="Y5" s="124" t="s">
        <v>351</v>
      </c>
      <c r="Z5" s="125">
        <v>8</v>
      </c>
      <c r="AA5" s="124" t="s">
        <v>363</v>
      </c>
      <c r="AB5" s="125">
        <v>15</v>
      </c>
      <c r="AC5" s="124" t="s">
        <v>371</v>
      </c>
      <c r="AD5" s="125">
        <v>7</v>
      </c>
      <c r="AE5" s="124" t="s">
        <v>368</v>
      </c>
      <c r="AF5" s="125">
        <v>6</v>
      </c>
      <c r="AG5" s="124" t="s">
        <v>367</v>
      </c>
      <c r="AH5" s="125">
        <v>10</v>
      </c>
      <c r="AI5" s="9">
        <f t="shared" ref="AI5:AI25" si="1">SUM(D5:AH5)</f>
        <v>136</v>
      </c>
      <c r="AJ5" s="9">
        <f t="shared" ref="AJ5:AJ25" si="2">SUM(C34,E34,G34,I34,K34,M34,O34,Q34,S34,U34,W34,Y34,AA34,AC34,AE34,AG34)</f>
        <v>89</v>
      </c>
    </row>
    <row r="6" spans="1:36" x14ac:dyDescent="0.3">
      <c r="A6">
        <f t="shared" si="0"/>
        <v>15</v>
      </c>
      <c r="B6" s="104" t="s">
        <v>2</v>
      </c>
      <c r="C6" s="119" t="s">
        <v>217</v>
      </c>
      <c r="D6" s="178">
        <v>5</v>
      </c>
      <c r="E6" s="119" t="s">
        <v>213</v>
      </c>
      <c r="F6" s="178">
        <v>11</v>
      </c>
      <c r="G6" s="119" t="s">
        <v>208</v>
      </c>
      <c r="H6" s="178">
        <v>3</v>
      </c>
      <c r="I6" s="119" t="s">
        <v>261</v>
      </c>
      <c r="J6" s="178">
        <v>2</v>
      </c>
      <c r="K6" s="119" t="s">
        <v>246</v>
      </c>
      <c r="L6" s="178">
        <v>13</v>
      </c>
      <c r="M6" s="119" t="s">
        <v>244</v>
      </c>
      <c r="N6" s="178">
        <v>1</v>
      </c>
      <c r="O6" s="119" t="s">
        <v>218</v>
      </c>
      <c r="P6" s="178">
        <v>12</v>
      </c>
      <c r="Q6" s="119" t="s">
        <v>260</v>
      </c>
      <c r="R6" s="178">
        <v>16</v>
      </c>
      <c r="S6" s="119" t="s">
        <v>198</v>
      </c>
      <c r="T6" s="178">
        <v>4</v>
      </c>
      <c r="U6" s="119" t="s">
        <v>215</v>
      </c>
      <c r="V6" s="178">
        <v>10</v>
      </c>
      <c r="W6" s="119" t="s">
        <v>276</v>
      </c>
      <c r="X6" s="178">
        <v>14</v>
      </c>
      <c r="Y6" s="119" t="s">
        <v>278</v>
      </c>
      <c r="Z6" s="178">
        <v>9</v>
      </c>
      <c r="AA6" s="119" t="s">
        <v>249</v>
      </c>
      <c r="AB6" s="178">
        <v>15</v>
      </c>
      <c r="AC6" s="119" t="s">
        <v>247</v>
      </c>
      <c r="AD6" s="178">
        <v>8</v>
      </c>
      <c r="AE6" s="119" t="s">
        <v>245</v>
      </c>
      <c r="AF6" s="178">
        <v>7</v>
      </c>
      <c r="AG6" s="119" t="s">
        <v>210</v>
      </c>
      <c r="AH6" s="178">
        <v>6</v>
      </c>
      <c r="AI6" s="6">
        <f t="shared" si="1"/>
        <v>136</v>
      </c>
      <c r="AJ6" s="6">
        <f t="shared" si="2"/>
        <v>82</v>
      </c>
    </row>
    <row r="7" spans="1:36" x14ac:dyDescent="0.3">
      <c r="A7">
        <f t="shared" si="0"/>
        <v>5</v>
      </c>
      <c r="B7" s="103" t="s">
        <v>5</v>
      </c>
      <c r="C7" s="124" t="s">
        <v>376</v>
      </c>
      <c r="D7" s="125">
        <v>3</v>
      </c>
      <c r="E7" s="124" t="s">
        <v>375</v>
      </c>
      <c r="F7" s="125">
        <v>7</v>
      </c>
      <c r="G7" s="124" t="s">
        <v>361</v>
      </c>
      <c r="H7" s="125">
        <v>2</v>
      </c>
      <c r="I7" s="124" t="s">
        <v>356</v>
      </c>
      <c r="J7" s="125">
        <v>11</v>
      </c>
      <c r="K7" s="124" t="s">
        <v>364</v>
      </c>
      <c r="L7" s="125">
        <v>15</v>
      </c>
      <c r="M7" s="124" t="s">
        <v>354</v>
      </c>
      <c r="N7" s="125">
        <v>1</v>
      </c>
      <c r="O7" s="124" t="s">
        <v>360</v>
      </c>
      <c r="P7" s="125">
        <v>12</v>
      </c>
      <c r="Q7" s="124" t="s">
        <v>373</v>
      </c>
      <c r="R7" s="125">
        <v>14</v>
      </c>
      <c r="S7" s="124" t="s">
        <v>366</v>
      </c>
      <c r="T7" s="125">
        <v>5</v>
      </c>
      <c r="U7" s="124" t="s">
        <v>374</v>
      </c>
      <c r="V7" s="125">
        <v>6</v>
      </c>
      <c r="W7" s="124" t="s">
        <v>352</v>
      </c>
      <c r="X7" s="125">
        <v>13</v>
      </c>
      <c r="Y7" s="124" t="s">
        <v>353</v>
      </c>
      <c r="Z7" s="125">
        <v>9</v>
      </c>
      <c r="AA7" s="124" t="s">
        <v>363</v>
      </c>
      <c r="AB7" s="125">
        <v>16</v>
      </c>
      <c r="AC7" s="124" t="s">
        <v>371</v>
      </c>
      <c r="AD7" s="125">
        <v>4</v>
      </c>
      <c r="AE7" s="124" t="s">
        <v>357</v>
      </c>
      <c r="AF7" s="125">
        <v>8</v>
      </c>
      <c r="AG7" s="124" t="s">
        <v>367</v>
      </c>
      <c r="AH7" s="125">
        <v>10</v>
      </c>
      <c r="AI7" s="9">
        <f t="shared" si="1"/>
        <v>136</v>
      </c>
      <c r="AJ7" s="9">
        <f t="shared" si="2"/>
        <v>92</v>
      </c>
    </row>
    <row r="8" spans="1:36" x14ac:dyDescent="0.3">
      <c r="A8">
        <f t="shared" si="0"/>
        <v>13</v>
      </c>
      <c r="B8" s="104" t="s">
        <v>13</v>
      </c>
      <c r="C8" s="119" t="s">
        <v>348</v>
      </c>
      <c r="D8" s="178">
        <v>5</v>
      </c>
      <c r="E8" s="119" t="s">
        <v>375</v>
      </c>
      <c r="F8" s="178">
        <v>7</v>
      </c>
      <c r="G8" s="119" t="s">
        <v>361</v>
      </c>
      <c r="H8" s="178">
        <v>6</v>
      </c>
      <c r="I8" s="119" t="s">
        <v>356</v>
      </c>
      <c r="J8" s="178">
        <v>9</v>
      </c>
      <c r="K8" s="119" t="s">
        <v>364</v>
      </c>
      <c r="L8" s="178">
        <v>16</v>
      </c>
      <c r="M8" s="119" t="s">
        <v>354</v>
      </c>
      <c r="N8" s="178">
        <v>8</v>
      </c>
      <c r="O8" s="119" t="s">
        <v>360</v>
      </c>
      <c r="P8" s="178">
        <v>14</v>
      </c>
      <c r="Q8" s="119" t="s">
        <v>373</v>
      </c>
      <c r="R8" s="178">
        <v>13</v>
      </c>
      <c r="S8" s="119" t="s">
        <v>366</v>
      </c>
      <c r="T8" s="178">
        <v>1</v>
      </c>
      <c r="U8" s="119" t="s">
        <v>374</v>
      </c>
      <c r="V8" s="178">
        <v>11</v>
      </c>
      <c r="W8" s="119" t="s">
        <v>352</v>
      </c>
      <c r="X8" s="178">
        <v>12</v>
      </c>
      <c r="Y8" s="119" t="s">
        <v>353</v>
      </c>
      <c r="Z8" s="178">
        <v>4</v>
      </c>
      <c r="AA8" s="119" t="s">
        <v>363</v>
      </c>
      <c r="AB8" s="178">
        <v>15</v>
      </c>
      <c r="AC8" s="119" t="s">
        <v>371</v>
      </c>
      <c r="AD8" s="178">
        <v>2</v>
      </c>
      <c r="AE8" s="119" t="s">
        <v>357</v>
      </c>
      <c r="AF8" s="178">
        <v>10</v>
      </c>
      <c r="AG8" s="119" t="s">
        <v>367</v>
      </c>
      <c r="AH8" s="178">
        <v>3</v>
      </c>
      <c r="AI8" s="6">
        <f t="shared" si="1"/>
        <v>136</v>
      </c>
      <c r="AJ8" s="6">
        <f t="shared" si="2"/>
        <v>85</v>
      </c>
    </row>
    <row r="9" spans="1:36" x14ac:dyDescent="0.3">
      <c r="A9">
        <f t="shared" si="0"/>
        <v>1</v>
      </c>
      <c r="B9" s="116" t="s">
        <v>9</v>
      </c>
      <c r="C9" s="124" t="s">
        <v>217</v>
      </c>
      <c r="D9" s="125">
        <v>6</v>
      </c>
      <c r="E9" s="124" t="s">
        <v>213</v>
      </c>
      <c r="F9" s="125">
        <v>11</v>
      </c>
      <c r="G9" s="124" t="s">
        <v>208</v>
      </c>
      <c r="H9" s="125">
        <v>2</v>
      </c>
      <c r="I9" s="124" t="s">
        <v>250</v>
      </c>
      <c r="J9" s="125">
        <v>9</v>
      </c>
      <c r="K9" s="124" t="s">
        <v>246</v>
      </c>
      <c r="L9" s="125">
        <v>10</v>
      </c>
      <c r="M9" s="124" t="s">
        <v>244</v>
      </c>
      <c r="N9" s="125">
        <v>1</v>
      </c>
      <c r="O9" s="124" t="s">
        <v>218</v>
      </c>
      <c r="P9" s="125">
        <v>13</v>
      </c>
      <c r="Q9" s="124" t="s">
        <v>260</v>
      </c>
      <c r="R9" s="125">
        <v>14</v>
      </c>
      <c r="S9" s="124" t="s">
        <v>263</v>
      </c>
      <c r="T9" s="125">
        <v>7</v>
      </c>
      <c r="U9" s="124" t="s">
        <v>215</v>
      </c>
      <c r="V9" s="125">
        <v>3</v>
      </c>
      <c r="W9" s="124" t="s">
        <v>276</v>
      </c>
      <c r="X9" s="125">
        <v>15</v>
      </c>
      <c r="Y9" s="124" t="s">
        <v>214</v>
      </c>
      <c r="Z9" s="125">
        <v>5</v>
      </c>
      <c r="AA9" s="124" t="s">
        <v>249</v>
      </c>
      <c r="AB9" s="125">
        <v>16</v>
      </c>
      <c r="AC9" s="124" t="s">
        <v>247</v>
      </c>
      <c r="AD9" s="125">
        <v>8</v>
      </c>
      <c r="AE9" s="124" t="s">
        <v>245</v>
      </c>
      <c r="AF9" s="125">
        <v>4</v>
      </c>
      <c r="AG9" s="124" t="s">
        <v>210</v>
      </c>
      <c r="AH9" s="125">
        <v>12</v>
      </c>
      <c r="AI9" s="9">
        <f t="shared" si="1"/>
        <v>136</v>
      </c>
      <c r="AJ9" s="9">
        <f t="shared" si="2"/>
        <v>104</v>
      </c>
    </row>
    <row r="10" spans="1:36" x14ac:dyDescent="0.3">
      <c r="A10">
        <f t="shared" si="0"/>
        <v>16</v>
      </c>
      <c r="B10" s="104" t="s">
        <v>10</v>
      </c>
      <c r="C10" s="119" t="s">
        <v>376</v>
      </c>
      <c r="D10" s="178">
        <v>5</v>
      </c>
      <c r="E10" s="119" t="s">
        <v>375</v>
      </c>
      <c r="F10" s="178">
        <v>6</v>
      </c>
      <c r="G10" s="119" t="s">
        <v>361</v>
      </c>
      <c r="H10" s="178">
        <v>4</v>
      </c>
      <c r="I10" s="119" t="s">
        <v>356</v>
      </c>
      <c r="J10" s="178">
        <v>14</v>
      </c>
      <c r="K10" s="119" t="s">
        <v>364</v>
      </c>
      <c r="L10" s="178">
        <v>16</v>
      </c>
      <c r="M10" s="119" t="s">
        <v>354</v>
      </c>
      <c r="N10" s="178">
        <v>1</v>
      </c>
      <c r="O10" s="119" t="s">
        <v>360</v>
      </c>
      <c r="P10" s="178">
        <v>11</v>
      </c>
      <c r="Q10" s="119" t="s">
        <v>373</v>
      </c>
      <c r="R10" s="178">
        <v>12</v>
      </c>
      <c r="S10" s="119" t="s">
        <v>366</v>
      </c>
      <c r="T10" s="178">
        <v>2</v>
      </c>
      <c r="U10" s="119" t="s">
        <v>374</v>
      </c>
      <c r="V10" s="178">
        <v>3</v>
      </c>
      <c r="W10" s="119" t="s">
        <v>352</v>
      </c>
      <c r="X10" s="178">
        <v>15</v>
      </c>
      <c r="Y10" s="119" t="s">
        <v>353</v>
      </c>
      <c r="Z10" s="178">
        <v>7</v>
      </c>
      <c r="AA10" s="119" t="s">
        <v>363</v>
      </c>
      <c r="AB10" s="178">
        <v>13</v>
      </c>
      <c r="AC10" s="119" t="s">
        <v>365</v>
      </c>
      <c r="AD10" s="178">
        <v>8</v>
      </c>
      <c r="AE10" s="119" t="s">
        <v>357</v>
      </c>
      <c r="AF10" s="178">
        <v>9</v>
      </c>
      <c r="AG10" s="119" t="s">
        <v>359</v>
      </c>
      <c r="AH10" s="178">
        <v>10</v>
      </c>
      <c r="AI10" s="6">
        <f t="shared" si="1"/>
        <v>136</v>
      </c>
      <c r="AJ10" s="6">
        <f t="shared" si="2"/>
        <v>79</v>
      </c>
    </row>
    <row r="11" spans="1:36" x14ac:dyDescent="0.3">
      <c r="A11">
        <f t="shared" si="0"/>
        <v>14</v>
      </c>
      <c r="B11" s="103" t="s">
        <v>14</v>
      </c>
      <c r="C11" s="124" t="s">
        <v>217</v>
      </c>
      <c r="D11" s="125">
        <v>9</v>
      </c>
      <c r="E11" s="124" t="s">
        <v>213</v>
      </c>
      <c r="F11" s="125">
        <v>10</v>
      </c>
      <c r="G11" s="124" t="s">
        <v>208</v>
      </c>
      <c r="H11" s="125">
        <v>3</v>
      </c>
      <c r="I11" s="124" t="s">
        <v>250</v>
      </c>
      <c r="J11" s="125">
        <v>2</v>
      </c>
      <c r="K11" s="124" t="s">
        <v>246</v>
      </c>
      <c r="L11" s="125">
        <v>13</v>
      </c>
      <c r="M11" s="124" t="s">
        <v>206</v>
      </c>
      <c r="N11" s="125">
        <v>8</v>
      </c>
      <c r="O11" s="124" t="s">
        <v>218</v>
      </c>
      <c r="P11" s="125">
        <v>12</v>
      </c>
      <c r="Q11" s="124" t="s">
        <v>260</v>
      </c>
      <c r="R11" s="125">
        <v>16</v>
      </c>
      <c r="S11" s="124" t="s">
        <v>263</v>
      </c>
      <c r="T11" s="125">
        <v>1</v>
      </c>
      <c r="U11" s="124" t="s">
        <v>215</v>
      </c>
      <c r="V11" s="125">
        <v>7</v>
      </c>
      <c r="W11" s="124" t="s">
        <v>276</v>
      </c>
      <c r="X11" s="125">
        <v>14</v>
      </c>
      <c r="Y11" s="124" t="s">
        <v>278</v>
      </c>
      <c r="Z11" s="125">
        <v>4</v>
      </c>
      <c r="AA11" s="124" t="s">
        <v>249</v>
      </c>
      <c r="AB11" s="125">
        <v>15</v>
      </c>
      <c r="AC11" s="124" t="s">
        <v>247</v>
      </c>
      <c r="AD11" s="125">
        <v>6</v>
      </c>
      <c r="AE11" s="124" t="s">
        <v>245</v>
      </c>
      <c r="AF11" s="125">
        <v>11</v>
      </c>
      <c r="AG11" s="124" t="s">
        <v>262</v>
      </c>
      <c r="AH11" s="125">
        <v>5</v>
      </c>
      <c r="AI11" s="9">
        <f t="shared" si="1"/>
        <v>136</v>
      </c>
      <c r="AJ11" s="9">
        <f t="shared" si="2"/>
        <v>84</v>
      </c>
    </row>
    <row r="12" spans="1:36" x14ac:dyDescent="0.3">
      <c r="A12">
        <f t="shared" si="0"/>
        <v>20</v>
      </c>
      <c r="B12" s="104" t="s">
        <v>12</v>
      </c>
      <c r="C12" s="119" t="s">
        <v>217</v>
      </c>
      <c r="D12" s="178">
        <v>10</v>
      </c>
      <c r="E12" s="119" t="s">
        <v>213</v>
      </c>
      <c r="F12" s="178">
        <v>16</v>
      </c>
      <c r="G12" s="119" t="s">
        <v>208</v>
      </c>
      <c r="H12" s="178">
        <v>1</v>
      </c>
      <c r="I12" s="119" t="s">
        <v>250</v>
      </c>
      <c r="J12" s="178">
        <v>2</v>
      </c>
      <c r="K12" s="119" t="s">
        <v>246</v>
      </c>
      <c r="L12" s="178">
        <v>11</v>
      </c>
      <c r="M12" s="119" t="s">
        <v>206</v>
      </c>
      <c r="N12" s="178">
        <v>12</v>
      </c>
      <c r="O12" s="119" t="s">
        <v>218</v>
      </c>
      <c r="P12" s="178">
        <v>3</v>
      </c>
      <c r="Q12" s="119" t="s">
        <v>260</v>
      </c>
      <c r="R12" s="178">
        <v>13</v>
      </c>
      <c r="S12" s="119" t="s">
        <v>263</v>
      </c>
      <c r="T12" s="178">
        <v>6</v>
      </c>
      <c r="U12" s="119" t="s">
        <v>215</v>
      </c>
      <c r="V12" s="178">
        <v>5</v>
      </c>
      <c r="W12" s="119" t="s">
        <v>276</v>
      </c>
      <c r="X12" s="178">
        <v>9</v>
      </c>
      <c r="Y12" s="119" t="s">
        <v>278</v>
      </c>
      <c r="Z12" s="178">
        <v>7</v>
      </c>
      <c r="AA12" s="119" t="s">
        <v>249</v>
      </c>
      <c r="AB12" s="178">
        <v>15</v>
      </c>
      <c r="AC12" s="119" t="s">
        <v>247</v>
      </c>
      <c r="AD12" s="178">
        <v>4</v>
      </c>
      <c r="AE12" s="119" t="s">
        <v>245</v>
      </c>
      <c r="AF12" s="178">
        <v>14</v>
      </c>
      <c r="AG12" s="119" t="s">
        <v>262</v>
      </c>
      <c r="AH12" s="178">
        <v>8</v>
      </c>
      <c r="AI12" s="6">
        <f t="shared" si="1"/>
        <v>136</v>
      </c>
      <c r="AJ12" s="6">
        <f t="shared" si="2"/>
        <v>72</v>
      </c>
    </row>
    <row r="13" spans="1:36" x14ac:dyDescent="0.3">
      <c r="A13">
        <f t="shared" si="0"/>
        <v>3</v>
      </c>
      <c r="B13" s="103" t="s">
        <v>8</v>
      </c>
      <c r="C13" s="124" t="s">
        <v>217</v>
      </c>
      <c r="D13" s="125">
        <v>10</v>
      </c>
      <c r="E13" s="124" t="s">
        <v>213</v>
      </c>
      <c r="F13" s="125">
        <v>4</v>
      </c>
      <c r="G13" s="124" t="s">
        <v>243</v>
      </c>
      <c r="H13" s="125">
        <v>5</v>
      </c>
      <c r="I13" s="124" t="s">
        <v>250</v>
      </c>
      <c r="J13" s="125">
        <v>8</v>
      </c>
      <c r="K13" s="124" t="s">
        <v>246</v>
      </c>
      <c r="L13" s="125">
        <v>14</v>
      </c>
      <c r="M13" s="124" t="s">
        <v>206</v>
      </c>
      <c r="N13" s="125">
        <v>3</v>
      </c>
      <c r="O13" s="124" t="s">
        <v>218</v>
      </c>
      <c r="P13" s="125">
        <v>12</v>
      </c>
      <c r="Q13" s="124" t="s">
        <v>260</v>
      </c>
      <c r="R13" s="125">
        <v>15</v>
      </c>
      <c r="S13" s="124" t="s">
        <v>263</v>
      </c>
      <c r="T13" s="125">
        <v>6</v>
      </c>
      <c r="U13" s="124" t="s">
        <v>215</v>
      </c>
      <c r="V13" s="125">
        <v>9</v>
      </c>
      <c r="W13" s="124" t="s">
        <v>276</v>
      </c>
      <c r="X13" s="125">
        <v>13</v>
      </c>
      <c r="Y13" s="124" t="s">
        <v>278</v>
      </c>
      <c r="Z13" s="125">
        <v>2</v>
      </c>
      <c r="AA13" s="124" t="s">
        <v>249</v>
      </c>
      <c r="AB13" s="125">
        <v>16</v>
      </c>
      <c r="AC13" s="124" t="s">
        <v>247</v>
      </c>
      <c r="AD13" s="125">
        <v>1</v>
      </c>
      <c r="AE13" s="124" t="s">
        <v>245</v>
      </c>
      <c r="AF13" s="125">
        <v>11</v>
      </c>
      <c r="AG13" s="124" t="s">
        <v>210</v>
      </c>
      <c r="AH13" s="125">
        <v>7</v>
      </c>
      <c r="AI13" s="9">
        <f t="shared" si="1"/>
        <v>136</v>
      </c>
      <c r="AJ13" s="9">
        <f t="shared" si="2"/>
        <v>102</v>
      </c>
    </row>
    <row r="14" spans="1:36" x14ac:dyDescent="0.3">
      <c r="A14">
        <f t="shared" si="0"/>
        <v>16</v>
      </c>
      <c r="B14" s="104" t="s">
        <v>6</v>
      </c>
      <c r="C14" s="119" t="s">
        <v>376</v>
      </c>
      <c r="D14" s="178">
        <v>1</v>
      </c>
      <c r="E14" s="119" t="s">
        <v>407</v>
      </c>
      <c r="F14" s="178">
        <v>2</v>
      </c>
      <c r="G14" s="119" t="s">
        <v>208</v>
      </c>
      <c r="H14" s="178">
        <v>3</v>
      </c>
      <c r="I14" s="119" t="s">
        <v>393</v>
      </c>
      <c r="J14" s="178">
        <v>4</v>
      </c>
      <c r="K14" s="119" t="s">
        <v>246</v>
      </c>
      <c r="L14" s="178">
        <v>14</v>
      </c>
      <c r="M14" s="119" t="s">
        <v>379</v>
      </c>
      <c r="N14" s="178">
        <v>5</v>
      </c>
      <c r="O14" s="119" t="s">
        <v>360</v>
      </c>
      <c r="P14" s="178">
        <v>13</v>
      </c>
      <c r="Q14" s="119" t="s">
        <v>373</v>
      </c>
      <c r="R14" s="178">
        <v>12</v>
      </c>
      <c r="S14" s="119" t="s">
        <v>377</v>
      </c>
      <c r="T14" s="178">
        <v>6</v>
      </c>
      <c r="U14" s="119" t="s">
        <v>374</v>
      </c>
      <c r="V14" s="178">
        <v>7</v>
      </c>
      <c r="W14" s="119" t="s">
        <v>352</v>
      </c>
      <c r="X14" s="178">
        <v>15</v>
      </c>
      <c r="Y14" s="119" t="s">
        <v>353</v>
      </c>
      <c r="Z14" s="178">
        <v>8</v>
      </c>
      <c r="AA14" s="119" t="s">
        <v>363</v>
      </c>
      <c r="AB14" s="178">
        <v>16</v>
      </c>
      <c r="AC14" s="119" t="s">
        <v>371</v>
      </c>
      <c r="AD14" s="178">
        <v>11</v>
      </c>
      <c r="AE14" s="119" t="s">
        <v>357</v>
      </c>
      <c r="AF14" s="178">
        <v>9</v>
      </c>
      <c r="AG14" s="119" t="s">
        <v>359</v>
      </c>
      <c r="AH14" s="178">
        <v>10</v>
      </c>
      <c r="AI14" s="6">
        <f t="shared" si="1"/>
        <v>136</v>
      </c>
      <c r="AJ14" s="6">
        <f t="shared" si="2"/>
        <v>79</v>
      </c>
    </row>
    <row r="15" spans="1:36" x14ac:dyDescent="0.3">
      <c r="A15">
        <f t="shared" si="0"/>
        <v>19</v>
      </c>
      <c r="B15" s="103" t="s">
        <v>4</v>
      </c>
      <c r="C15" s="124" t="s">
        <v>207</v>
      </c>
      <c r="D15" s="125">
        <v>8</v>
      </c>
      <c r="E15" s="124" t="s">
        <v>213</v>
      </c>
      <c r="F15" s="125">
        <v>14</v>
      </c>
      <c r="G15" s="124" t="s">
        <v>243</v>
      </c>
      <c r="H15" s="125">
        <v>5</v>
      </c>
      <c r="I15" s="124" t="s">
        <v>250</v>
      </c>
      <c r="J15" s="125">
        <v>4</v>
      </c>
      <c r="K15" s="124" t="s">
        <v>246</v>
      </c>
      <c r="L15" s="125">
        <v>10</v>
      </c>
      <c r="M15" s="124" t="s">
        <v>206</v>
      </c>
      <c r="N15" s="125">
        <v>6</v>
      </c>
      <c r="O15" s="124" t="s">
        <v>218</v>
      </c>
      <c r="P15" s="125">
        <v>9</v>
      </c>
      <c r="Q15" s="124" t="s">
        <v>260</v>
      </c>
      <c r="R15" s="125">
        <v>15</v>
      </c>
      <c r="S15" s="124" t="s">
        <v>198</v>
      </c>
      <c r="T15" s="125">
        <v>1</v>
      </c>
      <c r="U15" s="124" t="s">
        <v>215</v>
      </c>
      <c r="V15" s="125">
        <v>2</v>
      </c>
      <c r="W15" s="124" t="s">
        <v>276</v>
      </c>
      <c r="X15" s="125">
        <v>13</v>
      </c>
      <c r="Y15" s="124" t="s">
        <v>278</v>
      </c>
      <c r="Z15" s="125">
        <v>12</v>
      </c>
      <c r="AA15" s="124" t="s">
        <v>249</v>
      </c>
      <c r="AB15" s="125">
        <v>16</v>
      </c>
      <c r="AC15" s="124" t="s">
        <v>216</v>
      </c>
      <c r="AD15" s="125">
        <v>3</v>
      </c>
      <c r="AE15" s="124" t="s">
        <v>245</v>
      </c>
      <c r="AF15" s="125">
        <v>11</v>
      </c>
      <c r="AG15" s="124" t="s">
        <v>210</v>
      </c>
      <c r="AH15" s="125">
        <v>7</v>
      </c>
      <c r="AI15" s="9">
        <f t="shared" si="1"/>
        <v>136</v>
      </c>
      <c r="AJ15" s="9">
        <f t="shared" si="2"/>
        <v>74</v>
      </c>
    </row>
    <row r="16" spans="1:36" x14ac:dyDescent="0.3">
      <c r="A16">
        <f t="shared" si="0"/>
        <v>2</v>
      </c>
      <c r="B16" s="104" t="s">
        <v>7</v>
      </c>
      <c r="C16" s="119" t="s">
        <v>217</v>
      </c>
      <c r="D16" s="178">
        <v>3</v>
      </c>
      <c r="E16" s="119" t="s">
        <v>209</v>
      </c>
      <c r="F16" s="178">
        <v>1</v>
      </c>
      <c r="G16" s="119" t="s">
        <v>208</v>
      </c>
      <c r="H16" s="178">
        <v>5</v>
      </c>
      <c r="I16" s="119" t="s">
        <v>250</v>
      </c>
      <c r="J16" s="178">
        <v>10</v>
      </c>
      <c r="K16" s="119" t="s">
        <v>246</v>
      </c>
      <c r="L16" s="178">
        <v>12</v>
      </c>
      <c r="M16" s="119" t="s">
        <v>206</v>
      </c>
      <c r="N16" s="178">
        <v>4</v>
      </c>
      <c r="O16" s="119" t="s">
        <v>218</v>
      </c>
      <c r="P16" s="178">
        <v>13</v>
      </c>
      <c r="Q16" s="119" t="s">
        <v>260</v>
      </c>
      <c r="R16" s="178">
        <v>15</v>
      </c>
      <c r="S16" s="119" t="s">
        <v>263</v>
      </c>
      <c r="T16" s="178">
        <v>11</v>
      </c>
      <c r="U16" s="119" t="s">
        <v>215</v>
      </c>
      <c r="V16" s="178">
        <v>6</v>
      </c>
      <c r="W16" s="119" t="s">
        <v>276</v>
      </c>
      <c r="X16" s="178">
        <v>14</v>
      </c>
      <c r="Y16" s="119" t="s">
        <v>278</v>
      </c>
      <c r="Z16" s="178">
        <v>2</v>
      </c>
      <c r="AA16" s="119" t="s">
        <v>249</v>
      </c>
      <c r="AB16" s="178">
        <v>16</v>
      </c>
      <c r="AC16" s="119" t="s">
        <v>247</v>
      </c>
      <c r="AD16" s="178">
        <v>9</v>
      </c>
      <c r="AE16" s="119" t="s">
        <v>245</v>
      </c>
      <c r="AF16" s="178">
        <v>7</v>
      </c>
      <c r="AG16" s="119" t="s">
        <v>210</v>
      </c>
      <c r="AH16" s="178">
        <v>8</v>
      </c>
      <c r="AI16" s="6">
        <f t="shared" si="1"/>
        <v>136</v>
      </c>
      <c r="AJ16" s="6">
        <f t="shared" si="2"/>
        <v>103</v>
      </c>
    </row>
    <row r="17" spans="1:36" x14ac:dyDescent="0.3">
      <c r="A17">
        <f t="shared" si="0"/>
        <v>22</v>
      </c>
      <c r="B17" s="89" t="s">
        <v>40</v>
      </c>
      <c r="C17" s="27"/>
      <c r="D17" s="28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27"/>
      <c r="Z17" s="28"/>
      <c r="AA17" s="27"/>
      <c r="AB17" s="28"/>
      <c r="AC17" s="27"/>
      <c r="AD17" s="28"/>
      <c r="AE17" s="27"/>
      <c r="AF17" s="28"/>
      <c r="AG17" s="27"/>
      <c r="AH17" s="28"/>
      <c r="AI17" s="25">
        <f t="shared" si="1"/>
        <v>0</v>
      </c>
      <c r="AJ17" s="26">
        <f t="shared" si="2"/>
        <v>0</v>
      </c>
    </row>
    <row r="18" spans="1:36" x14ac:dyDescent="0.3">
      <c r="A18">
        <f t="shared" si="0"/>
        <v>18</v>
      </c>
      <c r="B18" s="104" t="s">
        <v>3</v>
      </c>
      <c r="C18" s="119" t="s">
        <v>207</v>
      </c>
      <c r="D18" s="178">
        <v>1</v>
      </c>
      <c r="E18" s="119" t="s">
        <v>213</v>
      </c>
      <c r="F18" s="178">
        <v>5</v>
      </c>
      <c r="G18" s="119" t="s">
        <v>208</v>
      </c>
      <c r="H18" s="178">
        <v>3</v>
      </c>
      <c r="I18" s="119" t="s">
        <v>250</v>
      </c>
      <c r="J18" s="178">
        <v>11</v>
      </c>
      <c r="K18" s="119" t="s">
        <v>246</v>
      </c>
      <c r="L18" s="178">
        <v>8</v>
      </c>
      <c r="M18" s="119" t="s">
        <v>206</v>
      </c>
      <c r="N18" s="178">
        <v>12</v>
      </c>
      <c r="O18" s="119" t="s">
        <v>218</v>
      </c>
      <c r="P18" s="178">
        <v>13</v>
      </c>
      <c r="Q18" s="119" t="s">
        <v>260</v>
      </c>
      <c r="R18" s="178">
        <v>15</v>
      </c>
      <c r="S18" s="119" t="s">
        <v>263</v>
      </c>
      <c r="T18" s="178">
        <v>4</v>
      </c>
      <c r="U18" s="119" t="s">
        <v>215</v>
      </c>
      <c r="V18" s="178">
        <v>9</v>
      </c>
      <c r="W18" s="119" t="s">
        <v>276</v>
      </c>
      <c r="X18" s="178">
        <v>14</v>
      </c>
      <c r="Y18" s="119" t="s">
        <v>278</v>
      </c>
      <c r="Z18" s="178">
        <v>10</v>
      </c>
      <c r="AA18" s="119" t="s">
        <v>249</v>
      </c>
      <c r="AB18" s="178">
        <v>16</v>
      </c>
      <c r="AC18" s="119" t="s">
        <v>216</v>
      </c>
      <c r="AD18" s="178">
        <v>2</v>
      </c>
      <c r="AE18" s="119" t="s">
        <v>245</v>
      </c>
      <c r="AF18" s="178">
        <v>7</v>
      </c>
      <c r="AG18" s="119" t="s">
        <v>210</v>
      </c>
      <c r="AH18" s="178">
        <v>6</v>
      </c>
      <c r="AI18" s="40">
        <f t="shared" si="1"/>
        <v>136</v>
      </c>
      <c r="AJ18" s="74">
        <f t="shared" si="2"/>
        <v>78</v>
      </c>
    </row>
    <row r="19" spans="1:36" x14ac:dyDescent="0.3">
      <c r="A19">
        <f t="shared" si="0"/>
        <v>8</v>
      </c>
      <c r="B19" s="89" t="s">
        <v>60</v>
      </c>
      <c r="C19" s="27" t="s">
        <v>217</v>
      </c>
      <c r="D19" s="28">
        <v>2</v>
      </c>
      <c r="E19" s="27" t="s">
        <v>213</v>
      </c>
      <c r="F19" s="28">
        <v>10</v>
      </c>
      <c r="G19" s="27" t="s">
        <v>208</v>
      </c>
      <c r="H19" s="28">
        <v>7</v>
      </c>
      <c r="I19" s="27" t="s">
        <v>250</v>
      </c>
      <c r="J19" s="28">
        <v>8</v>
      </c>
      <c r="K19" s="27" t="s">
        <v>246</v>
      </c>
      <c r="L19" s="28">
        <v>15</v>
      </c>
      <c r="M19" s="27" t="s">
        <v>206</v>
      </c>
      <c r="N19" s="28">
        <v>5</v>
      </c>
      <c r="O19" s="27" t="s">
        <v>218</v>
      </c>
      <c r="P19" s="28">
        <v>13</v>
      </c>
      <c r="Q19" s="27" t="s">
        <v>260</v>
      </c>
      <c r="R19" s="28">
        <v>12</v>
      </c>
      <c r="S19" s="27" t="s">
        <v>263</v>
      </c>
      <c r="T19" s="28">
        <v>6</v>
      </c>
      <c r="U19" s="27" t="s">
        <v>215</v>
      </c>
      <c r="V19" s="28">
        <v>9</v>
      </c>
      <c r="W19" s="27" t="s">
        <v>276</v>
      </c>
      <c r="X19" s="28">
        <v>14</v>
      </c>
      <c r="Y19" s="27" t="s">
        <v>214</v>
      </c>
      <c r="Z19" s="28">
        <v>3</v>
      </c>
      <c r="AA19" s="27" t="s">
        <v>249</v>
      </c>
      <c r="AB19" s="28">
        <v>16</v>
      </c>
      <c r="AC19" s="27" t="s">
        <v>247</v>
      </c>
      <c r="AD19" s="28">
        <v>11</v>
      </c>
      <c r="AE19" s="27" t="s">
        <v>245</v>
      </c>
      <c r="AF19" s="28">
        <v>4</v>
      </c>
      <c r="AG19" s="27" t="s">
        <v>210</v>
      </c>
      <c r="AH19" s="28">
        <v>1</v>
      </c>
      <c r="AI19" s="18">
        <f t="shared" si="1"/>
        <v>136</v>
      </c>
      <c r="AJ19" s="9">
        <f t="shared" si="2"/>
        <v>89</v>
      </c>
    </row>
    <row r="20" spans="1:36" x14ac:dyDescent="0.3">
      <c r="A20">
        <f t="shared" si="0"/>
        <v>6</v>
      </c>
      <c r="B20" s="104" t="s">
        <v>61</v>
      </c>
      <c r="C20" s="119" t="s">
        <v>217</v>
      </c>
      <c r="D20" s="178">
        <v>8</v>
      </c>
      <c r="E20" s="119" t="s">
        <v>213</v>
      </c>
      <c r="F20" s="178">
        <v>9</v>
      </c>
      <c r="G20" s="119" t="s">
        <v>243</v>
      </c>
      <c r="H20" s="178">
        <v>4</v>
      </c>
      <c r="I20" s="119" t="s">
        <v>250</v>
      </c>
      <c r="J20" s="178">
        <v>2</v>
      </c>
      <c r="K20" s="119" t="s">
        <v>246</v>
      </c>
      <c r="L20" s="178">
        <v>13</v>
      </c>
      <c r="M20" s="119" t="s">
        <v>206</v>
      </c>
      <c r="N20" s="178">
        <v>6</v>
      </c>
      <c r="O20" s="119" t="s">
        <v>218</v>
      </c>
      <c r="P20" s="178">
        <v>12</v>
      </c>
      <c r="Q20" s="119" t="s">
        <v>260</v>
      </c>
      <c r="R20" s="178">
        <v>15</v>
      </c>
      <c r="S20" s="119" t="s">
        <v>263</v>
      </c>
      <c r="T20" s="178">
        <v>3</v>
      </c>
      <c r="U20" s="119" t="s">
        <v>215</v>
      </c>
      <c r="V20" s="178">
        <v>10</v>
      </c>
      <c r="W20" s="119" t="s">
        <v>276</v>
      </c>
      <c r="X20" s="178">
        <v>16</v>
      </c>
      <c r="Y20" s="119" t="s">
        <v>278</v>
      </c>
      <c r="Z20" s="178">
        <v>5</v>
      </c>
      <c r="AA20" s="119" t="s">
        <v>249</v>
      </c>
      <c r="AB20" s="178">
        <v>14</v>
      </c>
      <c r="AC20" s="119" t="s">
        <v>216</v>
      </c>
      <c r="AD20" s="178">
        <v>1</v>
      </c>
      <c r="AE20" s="119" t="s">
        <v>245</v>
      </c>
      <c r="AF20" s="178">
        <v>11</v>
      </c>
      <c r="AG20" s="119" t="s">
        <v>210</v>
      </c>
      <c r="AH20" s="178">
        <v>7</v>
      </c>
      <c r="AI20" s="40">
        <f t="shared" si="1"/>
        <v>136</v>
      </c>
      <c r="AJ20" s="74">
        <f t="shared" si="2"/>
        <v>91</v>
      </c>
    </row>
    <row r="21" spans="1:36" x14ac:dyDescent="0.3">
      <c r="A21">
        <f t="shared" si="0"/>
        <v>10</v>
      </c>
      <c r="B21" s="103" t="s">
        <v>340</v>
      </c>
      <c r="C21" s="124" t="s">
        <v>217</v>
      </c>
      <c r="D21" s="125">
        <v>3</v>
      </c>
      <c r="E21" s="124" t="s">
        <v>213</v>
      </c>
      <c r="F21" s="125">
        <v>11</v>
      </c>
      <c r="G21" s="124" t="s">
        <v>243</v>
      </c>
      <c r="H21" s="125">
        <v>2</v>
      </c>
      <c r="I21" s="124" t="s">
        <v>250</v>
      </c>
      <c r="J21" s="125">
        <v>12</v>
      </c>
      <c r="K21" s="124" t="s">
        <v>246</v>
      </c>
      <c r="L21" s="125">
        <v>14</v>
      </c>
      <c r="M21" s="124" t="s">
        <v>206</v>
      </c>
      <c r="N21" s="125">
        <v>9</v>
      </c>
      <c r="O21" s="124" t="s">
        <v>218</v>
      </c>
      <c r="P21" s="125">
        <v>10</v>
      </c>
      <c r="Q21" s="124" t="s">
        <v>260</v>
      </c>
      <c r="R21" s="125">
        <v>16</v>
      </c>
      <c r="S21" s="124" t="s">
        <v>198</v>
      </c>
      <c r="T21" s="125">
        <v>4</v>
      </c>
      <c r="U21" s="124" t="s">
        <v>215</v>
      </c>
      <c r="V21" s="125">
        <v>5</v>
      </c>
      <c r="W21" s="124" t="s">
        <v>276</v>
      </c>
      <c r="X21" s="125">
        <v>15</v>
      </c>
      <c r="Y21" s="124" t="s">
        <v>278</v>
      </c>
      <c r="Z21" s="125">
        <v>6</v>
      </c>
      <c r="AA21" s="124" t="s">
        <v>249</v>
      </c>
      <c r="AB21" s="125">
        <v>13</v>
      </c>
      <c r="AC21" s="124" t="s">
        <v>247</v>
      </c>
      <c r="AD21" s="125">
        <v>7</v>
      </c>
      <c r="AE21" s="124" t="s">
        <v>245</v>
      </c>
      <c r="AF21" s="125">
        <v>8</v>
      </c>
      <c r="AG21" s="124" t="s">
        <v>210</v>
      </c>
      <c r="AH21" s="125">
        <v>1</v>
      </c>
      <c r="AI21" s="9">
        <f t="shared" si="1"/>
        <v>136</v>
      </c>
      <c r="AJ21" s="9">
        <f t="shared" si="2"/>
        <v>88</v>
      </c>
    </row>
    <row r="22" spans="1:36" x14ac:dyDescent="0.3">
      <c r="A22">
        <f t="shared" si="0"/>
        <v>11</v>
      </c>
      <c r="B22" s="104" t="s">
        <v>339</v>
      </c>
      <c r="C22" s="119" t="s">
        <v>217</v>
      </c>
      <c r="D22" s="178">
        <v>5</v>
      </c>
      <c r="E22" s="119" t="s">
        <v>213</v>
      </c>
      <c r="F22" s="178">
        <v>4</v>
      </c>
      <c r="G22" s="119" t="s">
        <v>208</v>
      </c>
      <c r="H22" s="178">
        <v>1</v>
      </c>
      <c r="I22" s="119" t="s">
        <v>250</v>
      </c>
      <c r="J22" s="178">
        <v>11</v>
      </c>
      <c r="K22" s="119" t="s">
        <v>246</v>
      </c>
      <c r="L22" s="178">
        <v>14</v>
      </c>
      <c r="M22" s="119" t="s">
        <v>206</v>
      </c>
      <c r="N22" s="178">
        <v>6</v>
      </c>
      <c r="O22" s="119" t="s">
        <v>218</v>
      </c>
      <c r="P22" s="178">
        <v>13</v>
      </c>
      <c r="Q22" s="119" t="s">
        <v>260</v>
      </c>
      <c r="R22" s="178">
        <v>12</v>
      </c>
      <c r="S22" s="119" t="s">
        <v>263</v>
      </c>
      <c r="T22" s="178">
        <v>10</v>
      </c>
      <c r="U22" s="119" t="s">
        <v>215</v>
      </c>
      <c r="V22" s="178">
        <v>9</v>
      </c>
      <c r="W22" s="119" t="s">
        <v>276</v>
      </c>
      <c r="X22" s="178">
        <v>15</v>
      </c>
      <c r="Y22" s="119" t="s">
        <v>278</v>
      </c>
      <c r="Z22" s="178">
        <v>8</v>
      </c>
      <c r="AA22" s="119" t="s">
        <v>249</v>
      </c>
      <c r="AB22" s="178">
        <v>16</v>
      </c>
      <c r="AC22" s="119" t="s">
        <v>216</v>
      </c>
      <c r="AD22" s="178">
        <v>3</v>
      </c>
      <c r="AE22" s="119" t="s">
        <v>245</v>
      </c>
      <c r="AF22" s="178">
        <v>7</v>
      </c>
      <c r="AG22" s="119" t="s">
        <v>262</v>
      </c>
      <c r="AH22" s="178">
        <v>2</v>
      </c>
      <c r="AI22" s="6">
        <f t="shared" si="1"/>
        <v>136</v>
      </c>
      <c r="AJ22" s="6">
        <f t="shared" si="2"/>
        <v>87</v>
      </c>
    </row>
    <row r="23" spans="1:36" x14ac:dyDescent="0.3">
      <c r="A23">
        <f t="shared" si="0"/>
        <v>20</v>
      </c>
      <c r="B23" s="89" t="s">
        <v>347</v>
      </c>
      <c r="C23" s="124" t="s">
        <v>207</v>
      </c>
      <c r="D23" s="125">
        <v>1</v>
      </c>
      <c r="E23" s="124" t="s">
        <v>213</v>
      </c>
      <c r="F23" s="125">
        <v>10</v>
      </c>
      <c r="G23" s="124" t="s">
        <v>208</v>
      </c>
      <c r="H23" s="125">
        <v>7</v>
      </c>
      <c r="I23" s="124" t="s">
        <v>250</v>
      </c>
      <c r="J23" s="125">
        <v>8</v>
      </c>
      <c r="K23" s="124" t="s">
        <v>246</v>
      </c>
      <c r="L23" s="125">
        <v>15</v>
      </c>
      <c r="M23" s="124" t="s">
        <v>206</v>
      </c>
      <c r="N23" s="125">
        <v>6</v>
      </c>
      <c r="O23" s="124" t="s">
        <v>218</v>
      </c>
      <c r="P23" s="125">
        <v>13</v>
      </c>
      <c r="Q23" s="124" t="s">
        <v>260</v>
      </c>
      <c r="R23" s="125">
        <v>14</v>
      </c>
      <c r="S23" s="124" t="s">
        <v>198</v>
      </c>
      <c r="T23" s="125">
        <v>5</v>
      </c>
      <c r="U23" s="124" t="s">
        <v>215</v>
      </c>
      <c r="V23" s="125">
        <v>12</v>
      </c>
      <c r="W23" s="124" t="s">
        <v>276</v>
      </c>
      <c r="X23" s="125">
        <v>11</v>
      </c>
      <c r="Y23" s="124" t="s">
        <v>214</v>
      </c>
      <c r="Z23" s="125">
        <v>2</v>
      </c>
      <c r="AA23" s="124" t="s">
        <v>249</v>
      </c>
      <c r="AB23" s="125">
        <v>16</v>
      </c>
      <c r="AC23" s="124" t="s">
        <v>216</v>
      </c>
      <c r="AD23" s="125">
        <v>3</v>
      </c>
      <c r="AE23" s="124" t="s">
        <v>245</v>
      </c>
      <c r="AF23" s="125">
        <v>9</v>
      </c>
      <c r="AG23" s="124" t="s">
        <v>262</v>
      </c>
      <c r="AH23" s="125">
        <v>4</v>
      </c>
      <c r="AI23" s="9">
        <f t="shared" si="1"/>
        <v>136</v>
      </c>
      <c r="AJ23" s="9">
        <f t="shared" si="2"/>
        <v>72</v>
      </c>
    </row>
    <row r="24" spans="1:36" x14ac:dyDescent="0.3">
      <c r="A24">
        <f t="shared" si="0"/>
        <v>4</v>
      </c>
      <c r="B24" s="104" t="s">
        <v>345</v>
      </c>
      <c r="C24" s="119" t="s">
        <v>207</v>
      </c>
      <c r="D24" s="178">
        <v>4</v>
      </c>
      <c r="E24" s="119" t="s">
        <v>213</v>
      </c>
      <c r="F24" s="178">
        <v>3</v>
      </c>
      <c r="G24" s="119" t="s">
        <v>208</v>
      </c>
      <c r="H24" s="178">
        <v>2</v>
      </c>
      <c r="I24" s="119" t="s">
        <v>250</v>
      </c>
      <c r="J24" s="178">
        <v>10</v>
      </c>
      <c r="K24" s="119" t="s">
        <v>246</v>
      </c>
      <c r="L24" s="178">
        <v>14</v>
      </c>
      <c r="M24" s="119" t="s">
        <v>206</v>
      </c>
      <c r="N24" s="178">
        <v>5</v>
      </c>
      <c r="O24" s="119" t="s">
        <v>218</v>
      </c>
      <c r="P24" s="178">
        <v>13</v>
      </c>
      <c r="Q24" s="119" t="s">
        <v>260</v>
      </c>
      <c r="R24" s="178">
        <v>15</v>
      </c>
      <c r="S24" s="119" t="s">
        <v>263</v>
      </c>
      <c r="T24" s="178">
        <v>8</v>
      </c>
      <c r="U24" s="119" t="s">
        <v>215</v>
      </c>
      <c r="V24" s="178">
        <v>9</v>
      </c>
      <c r="W24" s="119" t="s">
        <v>276</v>
      </c>
      <c r="X24" s="178">
        <v>12</v>
      </c>
      <c r="Y24" s="119" t="s">
        <v>214</v>
      </c>
      <c r="Z24" s="178">
        <v>1</v>
      </c>
      <c r="AA24" s="119" t="s">
        <v>249</v>
      </c>
      <c r="AB24" s="178">
        <v>16</v>
      </c>
      <c r="AC24" s="119" t="s">
        <v>247</v>
      </c>
      <c r="AD24" s="178">
        <v>6</v>
      </c>
      <c r="AE24" s="119" t="s">
        <v>245</v>
      </c>
      <c r="AF24" s="178">
        <v>11</v>
      </c>
      <c r="AG24" s="119" t="s">
        <v>210</v>
      </c>
      <c r="AH24" s="178">
        <v>7</v>
      </c>
      <c r="AI24" s="6">
        <f t="shared" si="1"/>
        <v>136</v>
      </c>
      <c r="AJ24" s="6">
        <f t="shared" si="2"/>
        <v>97</v>
      </c>
    </row>
    <row r="25" spans="1:36" ht="14.95" thickBot="1" x14ac:dyDescent="0.35">
      <c r="A25">
        <f t="shared" si="0"/>
        <v>6</v>
      </c>
      <c r="B25" s="118" t="s">
        <v>346</v>
      </c>
      <c r="C25" s="124" t="s">
        <v>207</v>
      </c>
      <c r="D25" s="125">
        <v>4</v>
      </c>
      <c r="E25" s="124" t="s">
        <v>213</v>
      </c>
      <c r="F25" s="125">
        <v>1</v>
      </c>
      <c r="G25" s="124" t="s">
        <v>243</v>
      </c>
      <c r="H25" s="125">
        <v>3</v>
      </c>
      <c r="I25" s="124" t="s">
        <v>250</v>
      </c>
      <c r="J25" s="125">
        <v>10</v>
      </c>
      <c r="K25" s="124" t="s">
        <v>246</v>
      </c>
      <c r="L25" s="125">
        <v>14</v>
      </c>
      <c r="M25" s="124" t="s">
        <v>206</v>
      </c>
      <c r="N25" s="125">
        <v>6</v>
      </c>
      <c r="O25" s="124" t="s">
        <v>218</v>
      </c>
      <c r="P25" s="125">
        <v>12</v>
      </c>
      <c r="Q25" s="124" t="s">
        <v>260</v>
      </c>
      <c r="R25" s="125">
        <v>15</v>
      </c>
      <c r="S25" s="124" t="s">
        <v>263</v>
      </c>
      <c r="T25" s="125">
        <v>8</v>
      </c>
      <c r="U25" s="124" t="s">
        <v>215</v>
      </c>
      <c r="V25" s="125">
        <v>11</v>
      </c>
      <c r="W25" s="124" t="s">
        <v>276</v>
      </c>
      <c r="X25" s="125">
        <v>13</v>
      </c>
      <c r="Y25" s="124" t="s">
        <v>278</v>
      </c>
      <c r="Z25" s="125">
        <v>2</v>
      </c>
      <c r="AA25" s="124" t="s">
        <v>249</v>
      </c>
      <c r="AB25" s="125">
        <v>16</v>
      </c>
      <c r="AC25" s="124" t="s">
        <v>216</v>
      </c>
      <c r="AD25" s="125">
        <v>5</v>
      </c>
      <c r="AE25" s="124" t="s">
        <v>245</v>
      </c>
      <c r="AF25" s="125">
        <v>7</v>
      </c>
      <c r="AG25" s="124" t="s">
        <v>210</v>
      </c>
      <c r="AH25" s="125">
        <v>9</v>
      </c>
      <c r="AI25" s="59">
        <f t="shared" si="1"/>
        <v>136</v>
      </c>
      <c r="AJ25" s="60">
        <f t="shared" si="2"/>
        <v>91</v>
      </c>
    </row>
    <row r="26" spans="1:36" ht="14.95" thickBot="1" x14ac:dyDescent="0.35">
      <c r="B26" s="29" t="s">
        <v>15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78"/>
      <c r="AJ26" s="31"/>
    </row>
    <row r="27" spans="1:36" ht="14.95" thickBot="1" x14ac:dyDescent="0.35">
      <c r="C27" s="197" t="s">
        <v>59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  <c r="AJ27" s="19"/>
    </row>
    <row r="28" spans="1:36" x14ac:dyDescent="0.3">
      <c r="F28" t="s">
        <v>17</v>
      </c>
    </row>
    <row r="31" spans="1:36" ht="14.95" thickBot="1" x14ac:dyDescent="0.35"/>
    <row r="32" spans="1:36" ht="14.95" thickBot="1" x14ac:dyDescent="0.35">
      <c r="B32" s="23" t="s">
        <v>0</v>
      </c>
      <c r="C32" s="193" t="str">
        <f>C3</f>
        <v>PIT@BAL</v>
      </c>
      <c r="D32" s="193"/>
      <c r="E32" s="208" t="str">
        <f t="shared" ref="E32" si="3">E3</f>
        <v>NYJ@BUF</v>
      </c>
      <c r="F32" s="209"/>
      <c r="G32" s="208" t="str">
        <f t="shared" ref="G32" si="4">G3</f>
        <v>ATL@TB</v>
      </c>
      <c r="H32" s="209"/>
      <c r="I32" s="208" t="str">
        <f t="shared" ref="I32" si="5">I3</f>
        <v>PHI@NYG</v>
      </c>
      <c r="J32" s="209"/>
      <c r="K32" s="208" t="str">
        <f t="shared" ref="K32" si="6">K3</f>
        <v>NO@CAR</v>
      </c>
      <c r="L32" s="209"/>
      <c r="M32" s="208" t="str">
        <f t="shared" ref="M32" si="7">M3</f>
        <v>CLE@CIN</v>
      </c>
      <c r="N32" s="209"/>
      <c r="O32" s="208" t="str">
        <f t="shared" ref="O32" si="8">O3</f>
        <v>WAS@DAL</v>
      </c>
      <c r="P32" s="209"/>
      <c r="Q32" s="208" t="str">
        <f t="shared" ref="Q32" si="9">Q3</f>
        <v>GB@DET</v>
      </c>
      <c r="R32" s="209"/>
      <c r="S32" s="208" t="str">
        <f t="shared" ref="S32" si="10">S3</f>
        <v>TEN@HOU</v>
      </c>
      <c r="T32" s="209"/>
      <c r="U32" s="208" t="str">
        <f t="shared" ref="U32" si="11">U3</f>
        <v>IND@JAX</v>
      </c>
      <c r="V32" s="209"/>
      <c r="W32" s="208" t="str">
        <f t="shared" ref="W32" si="12">W3</f>
        <v>LAC@KC</v>
      </c>
      <c r="X32" s="209"/>
      <c r="Y32" s="208" t="str">
        <f t="shared" ref="Y32" si="13">Y3</f>
        <v>CHI@MIN</v>
      </c>
      <c r="Z32" s="209"/>
      <c r="AA32" s="208" t="str">
        <f t="shared" ref="AA32" si="14">AA3</f>
        <v>MIA@NE</v>
      </c>
      <c r="AB32" s="209"/>
      <c r="AC32" s="208" t="str">
        <f t="shared" ref="AC32" si="15">AC3</f>
        <v>OAK@DEN</v>
      </c>
      <c r="AD32" s="209"/>
      <c r="AE32" s="208" t="str">
        <f t="shared" ref="AE32" si="16">AE3</f>
        <v>ARI@LAR</v>
      </c>
      <c r="AF32" s="209"/>
      <c r="AG32" s="208" t="str">
        <f t="shared" ref="AG32" si="17">AG3</f>
        <v>SF@SEA</v>
      </c>
      <c r="AH32" s="201"/>
      <c r="AI32" s="20"/>
    </row>
    <row r="33" spans="2:36" x14ac:dyDescent="0.3">
      <c r="B33" s="135" t="str">
        <f>B4</f>
        <v>Tyson</v>
      </c>
      <c r="C33" s="195" t="str">
        <f>IF(C4="bal",D4,"-")</f>
        <v>-</v>
      </c>
      <c r="D33" s="195"/>
      <c r="E33" s="190">
        <f>IF(E4="nyj",F4,"-")</f>
        <v>2</v>
      </c>
      <c r="F33" s="192"/>
      <c r="G33" s="190" t="str">
        <f>IF(G4="atl",H4,"-")</f>
        <v>-</v>
      </c>
      <c r="H33" s="192"/>
      <c r="I33" s="190" t="str">
        <f>IF(I4="phi",J4,"-")</f>
        <v>-</v>
      </c>
      <c r="J33" s="192"/>
      <c r="K33" s="190">
        <f>IF(K4="no",L4,"-")</f>
        <v>13</v>
      </c>
      <c r="L33" s="192"/>
      <c r="M33" s="190" t="str">
        <f>IF(M4="cin",N4,"-")</f>
        <v>-</v>
      </c>
      <c r="N33" s="192"/>
      <c r="O33" s="190">
        <f>IF(O4="dal",P4,"-")</f>
        <v>12</v>
      </c>
      <c r="P33" s="192"/>
      <c r="Q33" s="190">
        <f>IF(Q4="gb",R4,"-")</f>
        <v>14</v>
      </c>
      <c r="R33" s="192"/>
      <c r="S33" s="190">
        <f>IF(S4="ten",T4,"-")</f>
        <v>3</v>
      </c>
      <c r="T33" s="192"/>
      <c r="U33" s="190" t="str">
        <f>IF(U4="jax",V4,"-")</f>
        <v>-</v>
      </c>
      <c r="V33" s="192"/>
      <c r="W33" s="190">
        <f>IF(W4="kc",X4,"-")</f>
        <v>15</v>
      </c>
      <c r="X33" s="192"/>
      <c r="Y33" s="190" t="str">
        <f>IF(Y4="chi",Z4,"-")</f>
        <v>-</v>
      </c>
      <c r="Z33" s="192"/>
      <c r="AA33" s="190" t="str">
        <f>IF(AA4="mia",AB4,"-")</f>
        <v>-</v>
      </c>
      <c r="AB33" s="192"/>
      <c r="AC33" s="190">
        <f>IF(AC4="den",AD4,"-")</f>
        <v>10</v>
      </c>
      <c r="AD33" s="192"/>
      <c r="AE33" s="190">
        <f>IF(AE4="lar",AF4,"-")</f>
        <v>11</v>
      </c>
      <c r="AF33" s="192"/>
      <c r="AG33" s="190">
        <f>IF(AG4="sf",AH4,"-")</f>
        <v>7</v>
      </c>
      <c r="AH33" s="191"/>
      <c r="AJ33" s="21">
        <f t="shared" ref="AJ33:AJ54" si="18">COUNTIF(C33:AH33,"&gt;=1")</f>
        <v>9</v>
      </c>
    </row>
    <row r="34" spans="2:36" x14ac:dyDescent="0.3">
      <c r="B34" s="12" t="str">
        <f t="shared" ref="B34:B54" si="19">B5</f>
        <v>Ben</v>
      </c>
      <c r="C34" s="186" t="str">
        <f t="shared" ref="C34:C54" si="20">IF(C5="bal",D5,"-")</f>
        <v>-</v>
      </c>
      <c r="D34" s="187"/>
      <c r="E34" s="186">
        <f t="shared" ref="E34:E54" si="21">IF(E5="nyj",F5,"-")</f>
        <v>9</v>
      </c>
      <c r="F34" s="187"/>
      <c r="G34" s="186" t="str">
        <f t="shared" ref="G34:G54" si="22">IF(G5="atl",H5,"-")</f>
        <v>-</v>
      </c>
      <c r="H34" s="187"/>
      <c r="I34" s="186" t="str">
        <f t="shared" ref="I34:I54" si="23">IF(I5="phi",J5,"-")</f>
        <v>-</v>
      </c>
      <c r="J34" s="187"/>
      <c r="K34" s="186">
        <f t="shared" ref="K34:K54" si="24">IF(K5="no",L5,"-")</f>
        <v>14</v>
      </c>
      <c r="L34" s="187"/>
      <c r="M34" s="186">
        <f t="shared" ref="M34:M54" si="25">IF(M5="cin",N5,"-")</f>
        <v>2</v>
      </c>
      <c r="N34" s="187"/>
      <c r="O34" s="186">
        <f t="shared" ref="O34:O54" si="26">IF(O5="dal",P5,"-")</f>
        <v>12</v>
      </c>
      <c r="P34" s="187"/>
      <c r="Q34" s="186">
        <f t="shared" ref="Q34:Q54" si="27">IF(Q5="gb",R5,"-")</f>
        <v>16</v>
      </c>
      <c r="R34" s="187"/>
      <c r="S34" s="186" t="str">
        <f t="shared" ref="S34:S54" si="28">IF(S5="ten",T5,"-")</f>
        <v>-</v>
      </c>
      <c r="T34" s="187"/>
      <c r="U34" s="186" t="str">
        <f t="shared" ref="U34:U54" si="29">IF(U5="jax",V5,"-")</f>
        <v>-</v>
      </c>
      <c r="V34" s="187"/>
      <c r="W34" s="186">
        <f t="shared" ref="W34:W54" si="30">IF(W5="kc",X5,"-")</f>
        <v>11</v>
      </c>
      <c r="X34" s="187"/>
      <c r="Y34" s="186">
        <f t="shared" ref="Y34:Y54" si="31">IF(Y5="chi",Z5,"-")</f>
        <v>8</v>
      </c>
      <c r="Z34" s="187"/>
      <c r="AA34" s="186" t="str">
        <f t="shared" ref="AA34:AA54" si="32">IF(AA5="mia",AB5,"-")</f>
        <v>-</v>
      </c>
      <c r="AB34" s="187"/>
      <c r="AC34" s="186">
        <f t="shared" ref="AC34:AC54" si="33">IF(AC5="den",AD5,"-")</f>
        <v>7</v>
      </c>
      <c r="AD34" s="187"/>
      <c r="AE34" s="186" t="str">
        <f t="shared" ref="AE34:AE54" si="34">IF(AE5="lar",AF5,"-")</f>
        <v>-</v>
      </c>
      <c r="AF34" s="187"/>
      <c r="AG34" s="186">
        <f t="shared" ref="AG34:AG54" si="35">IF(AG5="sf",AH5,"-")</f>
        <v>10</v>
      </c>
      <c r="AH34" s="188"/>
      <c r="AJ34" s="21">
        <f t="shared" si="18"/>
        <v>9</v>
      </c>
    </row>
    <row r="35" spans="2:36" x14ac:dyDescent="0.3">
      <c r="B35" s="11" t="str">
        <f t="shared" si="19"/>
        <v>Trevor</v>
      </c>
      <c r="C35" s="183">
        <f t="shared" si="20"/>
        <v>5</v>
      </c>
      <c r="D35" s="184"/>
      <c r="E35" s="183" t="str">
        <f t="shared" si="21"/>
        <v>-</v>
      </c>
      <c r="F35" s="184"/>
      <c r="G35" s="183" t="str">
        <f t="shared" si="22"/>
        <v>-</v>
      </c>
      <c r="H35" s="184"/>
      <c r="I35" s="183" t="str">
        <f t="shared" si="23"/>
        <v>-</v>
      </c>
      <c r="J35" s="184"/>
      <c r="K35" s="183">
        <f t="shared" si="24"/>
        <v>13</v>
      </c>
      <c r="L35" s="184"/>
      <c r="M35" s="183">
        <f t="shared" si="25"/>
        <v>1</v>
      </c>
      <c r="N35" s="184"/>
      <c r="O35" s="183">
        <f t="shared" si="26"/>
        <v>12</v>
      </c>
      <c r="P35" s="184"/>
      <c r="Q35" s="183">
        <f t="shared" si="27"/>
        <v>16</v>
      </c>
      <c r="R35" s="184"/>
      <c r="S35" s="183" t="str">
        <f t="shared" si="28"/>
        <v>-</v>
      </c>
      <c r="T35" s="184"/>
      <c r="U35" s="183" t="str">
        <f t="shared" si="29"/>
        <v>-</v>
      </c>
      <c r="V35" s="184"/>
      <c r="W35" s="183">
        <f t="shared" si="30"/>
        <v>14</v>
      </c>
      <c r="X35" s="184"/>
      <c r="Y35" s="183" t="str">
        <f t="shared" si="31"/>
        <v>-</v>
      </c>
      <c r="Z35" s="184"/>
      <c r="AA35" s="183" t="str">
        <f t="shared" si="32"/>
        <v>-</v>
      </c>
      <c r="AB35" s="184"/>
      <c r="AC35" s="183">
        <f t="shared" si="33"/>
        <v>8</v>
      </c>
      <c r="AD35" s="184"/>
      <c r="AE35" s="183">
        <f t="shared" si="34"/>
        <v>7</v>
      </c>
      <c r="AF35" s="184"/>
      <c r="AG35" s="183">
        <f t="shared" si="35"/>
        <v>6</v>
      </c>
      <c r="AH35" s="185"/>
      <c r="AJ35" s="21">
        <f t="shared" si="18"/>
        <v>9</v>
      </c>
    </row>
    <row r="36" spans="2:36" x14ac:dyDescent="0.3">
      <c r="B36" s="12" t="str">
        <f t="shared" si="19"/>
        <v>Alex</v>
      </c>
      <c r="C36" s="186" t="str">
        <f t="shared" si="20"/>
        <v>-</v>
      </c>
      <c r="D36" s="187"/>
      <c r="E36" s="186" t="str">
        <f t="shared" si="21"/>
        <v>-</v>
      </c>
      <c r="F36" s="187"/>
      <c r="G36" s="186" t="str">
        <f t="shared" si="22"/>
        <v>-</v>
      </c>
      <c r="H36" s="187"/>
      <c r="I36" s="186">
        <f t="shared" si="23"/>
        <v>11</v>
      </c>
      <c r="J36" s="187"/>
      <c r="K36" s="186">
        <f t="shared" si="24"/>
        <v>15</v>
      </c>
      <c r="L36" s="187"/>
      <c r="M36" s="186" t="str">
        <f t="shared" si="25"/>
        <v>-</v>
      </c>
      <c r="N36" s="187"/>
      <c r="O36" s="186">
        <f t="shared" si="26"/>
        <v>12</v>
      </c>
      <c r="P36" s="187"/>
      <c r="Q36" s="186">
        <f t="shared" si="27"/>
        <v>14</v>
      </c>
      <c r="R36" s="187"/>
      <c r="S36" s="186">
        <f t="shared" si="28"/>
        <v>5</v>
      </c>
      <c r="T36" s="187"/>
      <c r="U36" s="186" t="str">
        <f t="shared" si="29"/>
        <v>-</v>
      </c>
      <c r="V36" s="187"/>
      <c r="W36" s="186">
        <f t="shared" si="30"/>
        <v>13</v>
      </c>
      <c r="X36" s="187"/>
      <c r="Y36" s="186" t="str">
        <f t="shared" si="31"/>
        <v>-</v>
      </c>
      <c r="Z36" s="187"/>
      <c r="AA36" s="186" t="str">
        <f t="shared" si="32"/>
        <v>-</v>
      </c>
      <c r="AB36" s="187"/>
      <c r="AC36" s="186">
        <f t="shared" si="33"/>
        <v>4</v>
      </c>
      <c r="AD36" s="187"/>
      <c r="AE36" s="186">
        <f t="shared" si="34"/>
        <v>8</v>
      </c>
      <c r="AF36" s="187"/>
      <c r="AG36" s="186">
        <f t="shared" si="35"/>
        <v>10</v>
      </c>
      <c r="AH36" s="188"/>
      <c r="AJ36" s="21">
        <f t="shared" si="18"/>
        <v>9</v>
      </c>
    </row>
    <row r="37" spans="2:36" x14ac:dyDescent="0.3">
      <c r="B37" s="11" t="str">
        <f t="shared" si="19"/>
        <v>Katelyn</v>
      </c>
      <c r="C37" s="183">
        <f t="shared" si="20"/>
        <v>5</v>
      </c>
      <c r="D37" s="184"/>
      <c r="E37" s="183" t="str">
        <f t="shared" si="21"/>
        <v>-</v>
      </c>
      <c r="F37" s="184"/>
      <c r="G37" s="183" t="str">
        <f t="shared" si="22"/>
        <v>-</v>
      </c>
      <c r="H37" s="184"/>
      <c r="I37" s="183">
        <f t="shared" si="23"/>
        <v>9</v>
      </c>
      <c r="J37" s="184"/>
      <c r="K37" s="183">
        <f t="shared" si="24"/>
        <v>16</v>
      </c>
      <c r="L37" s="184"/>
      <c r="M37" s="183" t="str">
        <f t="shared" si="25"/>
        <v>-</v>
      </c>
      <c r="N37" s="184"/>
      <c r="O37" s="183">
        <f t="shared" si="26"/>
        <v>14</v>
      </c>
      <c r="P37" s="184"/>
      <c r="Q37" s="183">
        <f t="shared" si="27"/>
        <v>13</v>
      </c>
      <c r="R37" s="184"/>
      <c r="S37" s="183">
        <f t="shared" si="28"/>
        <v>1</v>
      </c>
      <c r="T37" s="184"/>
      <c r="U37" s="183" t="str">
        <f t="shared" si="29"/>
        <v>-</v>
      </c>
      <c r="V37" s="184"/>
      <c r="W37" s="183">
        <f t="shared" si="30"/>
        <v>12</v>
      </c>
      <c r="X37" s="184"/>
      <c r="Y37" s="183" t="str">
        <f t="shared" si="31"/>
        <v>-</v>
      </c>
      <c r="Z37" s="184"/>
      <c r="AA37" s="183" t="str">
        <f t="shared" si="32"/>
        <v>-</v>
      </c>
      <c r="AB37" s="184"/>
      <c r="AC37" s="183">
        <f t="shared" si="33"/>
        <v>2</v>
      </c>
      <c r="AD37" s="184"/>
      <c r="AE37" s="183">
        <f t="shared" si="34"/>
        <v>10</v>
      </c>
      <c r="AF37" s="184"/>
      <c r="AG37" s="183">
        <f t="shared" si="35"/>
        <v>3</v>
      </c>
      <c r="AH37" s="185"/>
      <c r="AJ37" s="21">
        <f t="shared" si="18"/>
        <v>10</v>
      </c>
    </row>
    <row r="38" spans="2:36" x14ac:dyDescent="0.3">
      <c r="B38" s="12" t="str">
        <f t="shared" si="19"/>
        <v>Shelby</v>
      </c>
      <c r="C38" s="186">
        <f t="shared" si="20"/>
        <v>6</v>
      </c>
      <c r="D38" s="187"/>
      <c r="E38" s="186" t="str">
        <f t="shared" si="21"/>
        <v>-</v>
      </c>
      <c r="F38" s="187"/>
      <c r="G38" s="186" t="str">
        <f t="shared" si="22"/>
        <v>-</v>
      </c>
      <c r="H38" s="187"/>
      <c r="I38" s="186">
        <f t="shared" si="23"/>
        <v>9</v>
      </c>
      <c r="J38" s="187"/>
      <c r="K38" s="186">
        <f t="shared" si="24"/>
        <v>10</v>
      </c>
      <c r="L38" s="187"/>
      <c r="M38" s="186">
        <f t="shared" si="25"/>
        <v>1</v>
      </c>
      <c r="N38" s="187"/>
      <c r="O38" s="186">
        <f t="shared" si="26"/>
        <v>13</v>
      </c>
      <c r="P38" s="187"/>
      <c r="Q38" s="186">
        <f t="shared" si="27"/>
        <v>14</v>
      </c>
      <c r="R38" s="187"/>
      <c r="S38" s="186">
        <f t="shared" si="28"/>
        <v>7</v>
      </c>
      <c r="T38" s="187"/>
      <c r="U38" s="186" t="str">
        <f t="shared" si="29"/>
        <v>-</v>
      </c>
      <c r="V38" s="187"/>
      <c r="W38" s="186">
        <f t="shared" si="30"/>
        <v>15</v>
      </c>
      <c r="X38" s="187"/>
      <c r="Y38" s="186">
        <f t="shared" si="31"/>
        <v>5</v>
      </c>
      <c r="Z38" s="187"/>
      <c r="AA38" s="186" t="str">
        <f t="shared" si="32"/>
        <v>-</v>
      </c>
      <c r="AB38" s="187"/>
      <c r="AC38" s="186">
        <f t="shared" si="33"/>
        <v>8</v>
      </c>
      <c r="AD38" s="187"/>
      <c r="AE38" s="186">
        <f t="shared" si="34"/>
        <v>4</v>
      </c>
      <c r="AF38" s="187"/>
      <c r="AG38" s="186">
        <f t="shared" si="35"/>
        <v>12</v>
      </c>
      <c r="AH38" s="188"/>
      <c r="AJ38" s="21">
        <f t="shared" si="18"/>
        <v>12</v>
      </c>
    </row>
    <row r="39" spans="2:36" x14ac:dyDescent="0.3">
      <c r="B39" s="11" t="str">
        <f t="shared" si="19"/>
        <v>Chris</v>
      </c>
      <c r="C39" s="183" t="str">
        <f t="shared" si="20"/>
        <v>-</v>
      </c>
      <c r="D39" s="184"/>
      <c r="E39" s="183" t="str">
        <f t="shared" si="21"/>
        <v>-</v>
      </c>
      <c r="F39" s="184"/>
      <c r="G39" s="183" t="str">
        <f t="shared" si="22"/>
        <v>-</v>
      </c>
      <c r="H39" s="184"/>
      <c r="I39" s="183">
        <f t="shared" si="23"/>
        <v>14</v>
      </c>
      <c r="J39" s="184"/>
      <c r="K39" s="183">
        <f t="shared" si="24"/>
        <v>16</v>
      </c>
      <c r="L39" s="184"/>
      <c r="M39" s="183" t="str">
        <f t="shared" si="25"/>
        <v>-</v>
      </c>
      <c r="N39" s="184"/>
      <c r="O39" s="183">
        <f t="shared" si="26"/>
        <v>11</v>
      </c>
      <c r="P39" s="184"/>
      <c r="Q39" s="183">
        <f t="shared" si="27"/>
        <v>12</v>
      </c>
      <c r="R39" s="184"/>
      <c r="S39" s="183">
        <f t="shared" si="28"/>
        <v>2</v>
      </c>
      <c r="T39" s="184"/>
      <c r="U39" s="183" t="str">
        <f t="shared" si="29"/>
        <v>-</v>
      </c>
      <c r="V39" s="184"/>
      <c r="W39" s="183">
        <f t="shared" si="30"/>
        <v>15</v>
      </c>
      <c r="X39" s="184"/>
      <c r="Y39" s="183" t="str">
        <f t="shared" si="31"/>
        <v>-</v>
      </c>
      <c r="Z39" s="184"/>
      <c r="AA39" s="183" t="str">
        <f t="shared" si="32"/>
        <v>-</v>
      </c>
      <c r="AB39" s="184"/>
      <c r="AC39" s="183" t="str">
        <f t="shared" si="33"/>
        <v>-</v>
      </c>
      <c r="AD39" s="184"/>
      <c r="AE39" s="183">
        <f t="shared" si="34"/>
        <v>9</v>
      </c>
      <c r="AF39" s="184"/>
      <c r="AG39" s="183" t="str">
        <f t="shared" si="35"/>
        <v>-</v>
      </c>
      <c r="AH39" s="185"/>
      <c r="AJ39" s="21">
        <f t="shared" si="18"/>
        <v>7</v>
      </c>
    </row>
    <row r="40" spans="2:36" x14ac:dyDescent="0.3">
      <c r="B40" s="12" t="str">
        <f t="shared" si="19"/>
        <v>Jeremy</v>
      </c>
      <c r="C40" s="186">
        <f t="shared" si="20"/>
        <v>9</v>
      </c>
      <c r="D40" s="187"/>
      <c r="E40" s="186" t="str">
        <f t="shared" si="21"/>
        <v>-</v>
      </c>
      <c r="F40" s="187"/>
      <c r="G40" s="186" t="str">
        <f t="shared" si="22"/>
        <v>-</v>
      </c>
      <c r="H40" s="187"/>
      <c r="I40" s="186">
        <f t="shared" si="23"/>
        <v>2</v>
      </c>
      <c r="J40" s="187"/>
      <c r="K40" s="186">
        <f t="shared" si="24"/>
        <v>13</v>
      </c>
      <c r="L40" s="187"/>
      <c r="M40" s="186" t="str">
        <f t="shared" si="25"/>
        <v>-</v>
      </c>
      <c r="N40" s="187"/>
      <c r="O40" s="186">
        <f t="shared" si="26"/>
        <v>12</v>
      </c>
      <c r="P40" s="187"/>
      <c r="Q40" s="186">
        <f t="shared" si="27"/>
        <v>16</v>
      </c>
      <c r="R40" s="187"/>
      <c r="S40" s="186">
        <f t="shared" si="28"/>
        <v>1</v>
      </c>
      <c r="T40" s="187"/>
      <c r="U40" s="186" t="str">
        <f t="shared" si="29"/>
        <v>-</v>
      </c>
      <c r="V40" s="187"/>
      <c r="W40" s="186">
        <f t="shared" si="30"/>
        <v>14</v>
      </c>
      <c r="X40" s="187"/>
      <c r="Y40" s="186" t="str">
        <f t="shared" si="31"/>
        <v>-</v>
      </c>
      <c r="Z40" s="187"/>
      <c r="AA40" s="186" t="str">
        <f t="shared" si="32"/>
        <v>-</v>
      </c>
      <c r="AB40" s="187"/>
      <c r="AC40" s="186">
        <f t="shared" si="33"/>
        <v>6</v>
      </c>
      <c r="AD40" s="187"/>
      <c r="AE40" s="186">
        <f t="shared" si="34"/>
        <v>11</v>
      </c>
      <c r="AF40" s="187"/>
      <c r="AG40" s="186" t="str">
        <f t="shared" si="35"/>
        <v>-</v>
      </c>
      <c r="AH40" s="188"/>
      <c r="AJ40" s="21">
        <f t="shared" si="18"/>
        <v>9</v>
      </c>
    </row>
    <row r="41" spans="2:36" x14ac:dyDescent="0.3">
      <c r="B41" s="11" t="str">
        <f t="shared" si="19"/>
        <v>Sam</v>
      </c>
      <c r="C41" s="183">
        <f t="shared" si="20"/>
        <v>10</v>
      </c>
      <c r="D41" s="184"/>
      <c r="E41" s="183" t="str">
        <f t="shared" si="21"/>
        <v>-</v>
      </c>
      <c r="F41" s="184"/>
      <c r="G41" s="183" t="str">
        <f t="shared" si="22"/>
        <v>-</v>
      </c>
      <c r="H41" s="184"/>
      <c r="I41" s="183">
        <f t="shared" si="23"/>
        <v>2</v>
      </c>
      <c r="J41" s="184"/>
      <c r="K41" s="183">
        <f t="shared" si="24"/>
        <v>11</v>
      </c>
      <c r="L41" s="184"/>
      <c r="M41" s="183" t="str">
        <f t="shared" si="25"/>
        <v>-</v>
      </c>
      <c r="N41" s="184"/>
      <c r="O41" s="183">
        <f t="shared" si="26"/>
        <v>3</v>
      </c>
      <c r="P41" s="184"/>
      <c r="Q41" s="183">
        <f t="shared" si="27"/>
        <v>13</v>
      </c>
      <c r="R41" s="184"/>
      <c r="S41" s="183">
        <f t="shared" si="28"/>
        <v>6</v>
      </c>
      <c r="T41" s="184"/>
      <c r="U41" s="183" t="str">
        <f t="shared" si="29"/>
        <v>-</v>
      </c>
      <c r="V41" s="184"/>
      <c r="W41" s="183">
        <f t="shared" si="30"/>
        <v>9</v>
      </c>
      <c r="X41" s="184"/>
      <c r="Y41" s="183" t="str">
        <f t="shared" si="31"/>
        <v>-</v>
      </c>
      <c r="Z41" s="184"/>
      <c r="AA41" s="183" t="str">
        <f t="shared" si="32"/>
        <v>-</v>
      </c>
      <c r="AB41" s="184"/>
      <c r="AC41" s="183">
        <f t="shared" si="33"/>
        <v>4</v>
      </c>
      <c r="AD41" s="184"/>
      <c r="AE41" s="183">
        <f t="shared" si="34"/>
        <v>14</v>
      </c>
      <c r="AF41" s="184"/>
      <c r="AG41" s="183" t="str">
        <f t="shared" si="35"/>
        <v>-</v>
      </c>
      <c r="AH41" s="185"/>
      <c r="AJ41" s="21">
        <f t="shared" si="18"/>
        <v>9</v>
      </c>
    </row>
    <row r="42" spans="2:36" x14ac:dyDescent="0.3">
      <c r="B42" s="12" t="str">
        <f t="shared" si="19"/>
        <v>Cody</v>
      </c>
      <c r="C42" s="186">
        <f t="shared" si="20"/>
        <v>10</v>
      </c>
      <c r="D42" s="187"/>
      <c r="E42" s="186" t="str">
        <f t="shared" si="21"/>
        <v>-</v>
      </c>
      <c r="F42" s="187"/>
      <c r="G42" s="186">
        <f t="shared" si="22"/>
        <v>5</v>
      </c>
      <c r="H42" s="187"/>
      <c r="I42" s="186">
        <f t="shared" si="23"/>
        <v>8</v>
      </c>
      <c r="J42" s="187"/>
      <c r="K42" s="186">
        <f t="shared" si="24"/>
        <v>14</v>
      </c>
      <c r="L42" s="187"/>
      <c r="M42" s="186" t="str">
        <f t="shared" si="25"/>
        <v>-</v>
      </c>
      <c r="N42" s="187"/>
      <c r="O42" s="186">
        <f t="shared" si="26"/>
        <v>12</v>
      </c>
      <c r="P42" s="187"/>
      <c r="Q42" s="186">
        <f t="shared" si="27"/>
        <v>15</v>
      </c>
      <c r="R42" s="187"/>
      <c r="S42" s="186">
        <f t="shared" si="28"/>
        <v>6</v>
      </c>
      <c r="T42" s="187"/>
      <c r="U42" s="186" t="str">
        <f t="shared" si="29"/>
        <v>-</v>
      </c>
      <c r="V42" s="187"/>
      <c r="W42" s="186">
        <f t="shared" si="30"/>
        <v>13</v>
      </c>
      <c r="X42" s="187"/>
      <c r="Y42" s="186" t="str">
        <f t="shared" si="31"/>
        <v>-</v>
      </c>
      <c r="Z42" s="187"/>
      <c r="AA42" s="186" t="str">
        <f t="shared" si="32"/>
        <v>-</v>
      </c>
      <c r="AB42" s="187"/>
      <c r="AC42" s="186">
        <f t="shared" si="33"/>
        <v>1</v>
      </c>
      <c r="AD42" s="187"/>
      <c r="AE42" s="186">
        <f t="shared" si="34"/>
        <v>11</v>
      </c>
      <c r="AF42" s="187"/>
      <c r="AG42" s="186">
        <f t="shared" si="35"/>
        <v>7</v>
      </c>
      <c r="AH42" s="188"/>
      <c r="AJ42" s="21">
        <f t="shared" si="18"/>
        <v>11</v>
      </c>
    </row>
    <row r="43" spans="2:36" x14ac:dyDescent="0.3">
      <c r="B43" s="11" t="str">
        <f t="shared" si="19"/>
        <v>Tom</v>
      </c>
      <c r="C43" s="183" t="str">
        <f t="shared" si="20"/>
        <v>-</v>
      </c>
      <c r="D43" s="184"/>
      <c r="E43" s="183" t="str">
        <f t="shared" si="21"/>
        <v>-</v>
      </c>
      <c r="F43" s="184"/>
      <c r="G43" s="183" t="str">
        <f t="shared" si="22"/>
        <v>-</v>
      </c>
      <c r="H43" s="184"/>
      <c r="I43" s="183" t="str">
        <f t="shared" si="23"/>
        <v>-</v>
      </c>
      <c r="J43" s="184"/>
      <c r="K43" s="183">
        <f t="shared" si="24"/>
        <v>14</v>
      </c>
      <c r="L43" s="184"/>
      <c r="M43" s="183">
        <f t="shared" si="25"/>
        <v>5</v>
      </c>
      <c r="N43" s="184"/>
      <c r="O43" s="183">
        <f t="shared" si="26"/>
        <v>13</v>
      </c>
      <c r="P43" s="184"/>
      <c r="Q43" s="183">
        <f t="shared" si="27"/>
        <v>12</v>
      </c>
      <c r="R43" s="184"/>
      <c r="S43" s="183" t="str">
        <f t="shared" si="28"/>
        <v>-</v>
      </c>
      <c r="T43" s="184"/>
      <c r="U43" s="183" t="str">
        <f t="shared" si="29"/>
        <v>-</v>
      </c>
      <c r="V43" s="184"/>
      <c r="W43" s="183">
        <f t="shared" si="30"/>
        <v>15</v>
      </c>
      <c r="X43" s="184"/>
      <c r="Y43" s="183" t="str">
        <f t="shared" si="31"/>
        <v>-</v>
      </c>
      <c r="Z43" s="184"/>
      <c r="AA43" s="183" t="str">
        <f t="shared" si="32"/>
        <v>-</v>
      </c>
      <c r="AB43" s="184"/>
      <c r="AC43" s="183">
        <f t="shared" si="33"/>
        <v>11</v>
      </c>
      <c r="AD43" s="184"/>
      <c r="AE43" s="183">
        <f t="shared" si="34"/>
        <v>9</v>
      </c>
      <c r="AF43" s="184"/>
      <c r="AG43" s="183" t="str">
        <f t="shared" si="35"/>
        <v>-</v>
      </c>
      <c r="AH43" s="185"/>
      <c r="AJ43" s="21">
        <f t="shared" si="18"/>
        <v>7</v>
      </c>
    </row>
    <row r="44" spans="2:36" x14ac:dyDescent="0.3">
      <c r="B44" s="12" t="str">
        <f t="shared" si="19"/>
        <v>Austin</v>
      </c>
      <c r="C44" s="186" t="str">
        <f t="shared" si="20"/>
        <v>-</v>
      </c>
      <c r="D44" s="187"/>
      <c r="E44" s="186" t="str">
        <f t="shared" si="21"/>
        <v>-</v>
      </c>
      <c r="F44" s="187"/>
      <c r="G44" s="186">
        <f t="shared" si="22"/>
        <v>5</v>
      </c>
      <c r="H44" s="187"/>
      <c r="I44" s="186">
        <f t="shared" si="23"/>
        <v>4</v>
      </c>
      <c r="J44" s="187"/>
      <c r="K44" s="186">
        <f t="shared" si="24"/>
        <v>10</v>
      </c>
      <c r="L44" s="187"/>
      <c r="M44" s="186" t="str">
        <f t="shared" si="25"/>
        <v>-</v>
      </c>
      <c r="N44" s="187"/>
      <c r="O44" s="186">
        <f t="shared" si="26"/>
        <v>9</v>
      </c>
      <c r="P44" s="187"/>
      <c r="Q44" s="186">
        <f t="shared" si="27"/>
        <v>15</v>
      </c>
      <c r="R44" s="187"/>
      <c r="S44" s="186" t="str">
        <f t="shared" si="28"/>
        <v>-</v>
      </c>
      <c r="T44" s="187"/>
      <c r="U44" s="186" t="str">
        <f t="shared" si="29"/>
        <v>-</v>
      </c>
      <c r="V44" s="187"/>
      <c r="W44" s="186">
        <f t="shared" si="30"/>
        <v>13</v>
      </c>
      <c r="X44" s="187"/>
      <c r="Y44" s="186" t="str">
        <f t="shared" si="31"/>
        <v>-</v>
      </c>
      <c r="Z44" s="187"/>
      <c r="AA44" s="186" t="str">
        <f t="shared" si="32"/>
        <v>-</v>
      </c>
      <c r="AB44" s="187"/>
      <c r="AC44" s="186" t="str">
        <f t="shared" si="33"/>
        <v>-</v>
      </c>
      <c r="AD44" s="187"/>
      <c r="AE44" s="186">
        <f t="shared" si="34"/>
        <v>11</v>
      </c>
      <c r="AF44" s="187"/>
      <c r="AG44" s="186">
        <f t="shared" si="35"/>
        <v>7</v>
      </c>
      <c r="AH44" s="188"/>
      <c r="AJ44" s="21">
        <f t="shared" si="18"/>
        <v>8</v>
      </c>
    </row>
    <row r="45" spans="2:36" x14ac:dyDescent="0.3">
      <c r="B45" s="11" t="str">
        <f t="shared" si="19"/>
        <v>Cecil</v>
      </c>
      <c r="C45" s="183">
        <f t="shared" si="20"/>
        <v>3</v>
      </c>
      <c r="D45" s="184"/>
      <c r="E45" s="183">
        <f t="shared" si="21"/>
        <v>1</v>
      </c>
      <c r="F45" s="184"/>
      <c r="G45" s="183" t="str">
        <f t="shared" si="22"/>
        <v>-</v>
      </c>
      <c r="H45" s="184"/>
      <c r="I45" s="183">
        <f t="shared" si="23"/>
        <v>10</v>
      </c>
      <c r="J45" s="184"/>
      <c r="K45" s="183">
        <f t="shared" si="24"/>
        <v>12</v>
      </c>
      <c r="L45" s="184"/>
      <c r="M45" s="183" t="str">
        <f t="shared" si="25"/>
        <v>-</v>
      </c>
      <c r="N45" s="184"/>
      <c r="O45" s="183">
        <f t="shared" si="26"/>
        <v>13</v>
      </c>
      <c r="P45" s="184"/>
      <c r="Q45" s="183">
        <f t="shared" si="27"/>
        <v>15</v>
      </c>
      <c r="R45" s="184"/>
      <c r="S45" s="183">
        <f t="shared" si="28"/>
        <v>11</v>
      </c>
      <c r="T45" s="184"/>
      <c r="U45" s="183" t="str">
        <f t="shared" si="29"/>
        <v>-</v>
      </c>
      <c r="V45" s="184"/>
      <c r="W45" s="183">
        <f t="shared" si="30"/>
        <v>14</v>
      </c>
      <c r="X45" s="184"/>
      <c r="Y45" s="183" t="str">
        <f t="shared" si="31"/>
        <v>-</v>
      </c>
      <c r="Z45" s="184"/>
      <c r="AA45" s="183" t="str">
        <f t="shared" si="32"/>
        <v>-</v>
      </c>
      <c r="AB45" s="184"/>
      <c r="AC45" s="183">
        <f t="shared" si="33"/>
        <v>9</v>
      </c>
      <c r="AD45" s="184"/>
      <c r="AE45" s="183">
        <f t="shared" si="34"/>
        <v>7</v>
      </c>
      <c r="AF45" s="184"/>
      <c r="AG45" s="183">
        <f t="shared" si="35"/>
        <v>8</v>
      </c>
      <c r="AH45" s="185"/>
      <c r="AJ45" s="21">
        <f t="shared" si="18"/>
        <v>11</v>
      </c>
    </row>
    <row r="46" spans="2:36" x14ac:dyDescent="0.3">
      <c r="B46" s="12" t="str">
        <f t="shared" si="19"/>
        <v>Thadd</v>
      </c>
      <c r="C46" s="186" t="str">
        <f t="shared" si="20"/>
        <v>-</v>
      </c>
      <c r="D46" s="187"/>
      <c r="E46" s="186" t="str">
        <f t="shared" si="21"/>
        <v>-</v>
      </c>
      <c r="F46" s="187"/>
      <c r="G46" s="186" t="str">
        <f t="shared" si="22"/>
        <v>-</v>
      </c>
      <c r="H46" s="187"/>
      <c r="I46" s="186" t="str">
        <f t="shared" si="23"/>
        <v>-</v>
      </c>
      <c r="J46" s="187"/>
      <c r="K46" s="186" t="str">
        <f t="shared" si="24"/>
        <v>-</v>
      </c>
      <c r="L46" s="187"/>
      <c r="M46" s="186" t="str">
        <f t="shared" si="25"/>
        <v>-</v>
      </c>
      <c r="N46" s="187"/>
      <c r="O46" s="186" t="str">
        <f t="shared" si="26"/>
        <v>-</v>
      </c>
      <c r="P46" s="187"/>
      <c r="Q46" s="186" t="str">
        <f t="shared" si="27"/>
        <v>-</v>
      </c>
      <c r="R46" s="187"/>
      <c r="S46" s="186" t="str">
        <f t="shared" si="28"/>
        <v>-</v>
      </c>
      <c r="T46" s="187"/>
      <c r="U46" s="186" t="str">
        <f t="shared" si="29"/>
        <v>-</v>
      </c>
      <c r="V46" s="187"/>
      <c r="W46" s="186" t="str">
        <f t="shared" si="30"/>
        <v>-</v>
      </c>
      <c r="X46" s="187"/>
      <c r="Y46" s="186" t="str">
        <f t="shared" si="31"/>
        <v>-</v>
      </c>
      <c r="Z46" s="187"/>
      <c r="AA46" s="186" t="str">
        <f t="shared" si="32"/>
        <v>-</v>
      </c>
      <c r="AB46" s="187"/>
      <c r="AC46" s="186" t="str">
        <f t="shared" si="33"/>
        <v>-</v>
      </c>
      <c r="AD46" s="187"/>
      <c r="AE46" s="186" t="str">
        <f t="shared" si="34"/>
        <v>-</v>
      </c>
      <c r="AF46" s="187"/>
      <c r="AG46" s="186" t="str">
        <f t="shared" si="35"/>
        <v>-</v>
      </c>
      <c r="AH46" s="188"/>
      <c r="AJ46" s="21">
        <f t="shared" si="18"/>
        <v>0</v>
      </c>
    </row>
    <row r="47" spans="2:36" x14ac:dyDescent="0.3">
      <c r="B47" s="11" t="str">
        <f t="shared" si="19"/>
        <v>Walker</v>
      </c>
      <c r="C47" s="183" t="str">
        <f t="shared" si="20"/>
        <v>-</v>
      </c>
      <c r="D47" s="184"/>
      <c r="E47" s="183" t="str">
        <f t="shared" si="21"/>
        <v>-</v>
      </c>
      <c r="F47" s="184"/>
      <c r="G47" s="183" t="str">
        <f t="shared" si="22"/>
        <v>-</v>
      </c>
      <c r="H47" s="184"/>
      <c r="I47" s="183">
        <f t="shared" si="23"/>
        <v>11</v>
      </c>
      <c r="J47" s="184"/>
      <c r="K47" s="183">
        <f t="shared" si="24"/>
        <v>8</v>
      </c>
      <c r="L47" s="184"/>
      <c r="M47" s="183" t="str">
        <f t="shared" si="25"/>
        <v>-</v>
      </c>
      <c r="N47" s="184"/>
      <c r="O47" s="183">
        <f t="shared" si="26"/>
        <v>13</v>
      </c>
      <c r="P47" s="184"/>
      <c r="Q47" s="183">
        <f t="shared" si="27"/>
        <v>15</v>
      </c>
      <c r="R47" s="184"/>
      <c r="S47" s="183">
        <f t="shared" si="28"/>
        <v>4</v>
      </c>
      <c r="T47" s="184"/>
      <c r="U47" s="183" t="str">
        <f t="shared" si="29"/>
        <v>-</v>
      </c>
      <c r="V47" s="184"/>
      <c r="W47" s="183">
        <f t="shared" si="30"/>
        <v>14</v>
      </c>
      <c r="X47" s="184"/>
      <c r="Y47" s="183" t="str">
        <f t="shared" si="31"/>
        <v>-</v>
      </c>
      <c r="Z47" s="184"/>
      <c r="AA47" s="183" t="str">
        <f t="shared" si="32"/>
        <v>-</v>
      </c>
      <c r="AB47" s="184"/>
      <c r="AC47" s="183" t="str">
        <f t="shared" si="33"/>
        <v>-</v>
      </c>
      <c r="AD47" s="184"/>
      <c r="AE47" s="183">
        <f t="shared" si="34"/>
        <v>7</v>
      </c>
      <c r="AF47" s="184"/>
      <c r="AG47" s="183">
        <f t="shared" si="35"/>
        <v>6</v>
      </c>
      <c r="AH47" s="185"/>
      <c r="AJ47" s="21">
        <f t="shared" si="18"/>
        <v>8</v>
      </c>
    </row>
    <row r="48" spans="2:36" x14ac:dyDescent="0.3">
      <c r="B48" s="37" t="str">
        <f t="shared" si="19"/>
        <v>A. Little</v>
      </c>
      <c r="C48" s="186">
        <f t="shared" si="20"/>
        <v>2</v>
      </c>
      <c r="D48" s="187"/>
      <c r="E48" s="186" t="str">
        <f t="shared" si="21"/>
        <v>-</v>
      </c>
      <c r="F48" s="187"/>
      <c r="G48" s="186" t="str">
        <f t="shared" si="22"/>
        <v>-</v>
      </c>
      <c r="H48" s="187"/>
      <c r="I48" s="186">
        <f t="shared" si="23"/>
        <v>8</v>
      </c>
      <c r="J48" s="187"/>
      <c r="K48" s="186">
        <f t="shared" si="24"/>
        <v>15</v>
      </c>
      <c r="L48" s="187"/>
      <c r="M48" s="186" t="str">
        <f t="shared" si="25"/>
        <v>-</v>
      </c>
      <c r="N48" s="187"/>
      <c r="O48" s="186">
        <f t="shared" si="26"/>
        <v>13</v>
      </c>
      <c r="P48" s="187"/>
      <c r="Q48" s="186">
        <f t="shared" si="27"/>
        <v>12</v>
      </c>
      <c r="R48" s="187"/>
      <c r="S48" s="186">
        <f t="shared" si="28"/>
        <v>6</v>
      </c>
      <c r="T48" s="187"/>
      <c r="U48" s="186" t="str">
        <f t="shared" si="29"/>
        <v>-</v>
      </c>
      <c r="V48" s="187"/>
      <c r="W48" s="186">
        <f t="shared" si="30"/>
        <v>14</v>
      </c>
      <c r="X48" s="187"/>
      <c r="Y48" s="186">
        <f t="shared" si="31"/>
        <v>3</v>
      </c>
      <c r="Z48" s="187"/>
      <c r="AA48" s="186" t="str">
        <f t="shared" si="32"/>
        <v>-</v>
      </c>
      <c r="AB48" s="187"/>
      <c r="AC48" s="186">
        <f t="shared" si="33"/>
        <v>11</v>
      </c>
      <c r="AD48" s="187"/>
      <c r="AE48" s="186">
        <f t="shared" si="34"/>
        <v>4</v>
      </c>
      <c r="AF48" s="187"/>
      <c r="AG48" s="186">
        <f t="shared" si="35"/>
        <v>1</v>
      </c>
      <c r="AH48" s="188"/>
      <c r="AI48" s="21"/>
      <c r="AJ48" s="21">
        <f t="shared" si="18"/>
        <v>11</v>
      </c>
    </row>
    <row r="49" spans="2:36" x14ac:dyDescent="0.3">
      <c r="B49" s="11" t="str">
        <f t="shared" si="19"/>
        <v>Carly</v>
      </c>
      <c r="C49" s="183">
        <f t="shared" si="20"/>
        <v>8</v>
      </c>
      <c r="D49" s="184"/>
      <c r="E49" s="183" t="str">
        <f t="shared" si="21"/>
        <v>-</v>
      </c>
      <c r="F49" s="184"/>
      <c r="G49" s="183">
        <f t="shared" si="22"/>
        <v>4</v>
      </c>
      <c r="H49" s="184"/>
      <c r="I49" s="183">
        <f t="shared" si="23"/>
        <v>2</v>
      </c>
      <c r="J49" s="184"/>
      <c r="K49" s="183">
        <f t="shared" si="24"/>
        <v>13</v>
      </c>
      <c r="L49" s="184"/>
      <c r="M49" s="183" t="str">
        <f t="shared" si="25"/>
        <v>-</v>
      </c>
      <c r="N49" s="184"/>
      <c r="O49" s="183">
        <f t="shared" si="26"/>
        <v>12</v>
      </c>
      <c r="P49" s="184"/>
      <c r="Q49" s="183">
        <f t="shared" si="27"/>
        <v>15</v>
      </c>
      <c r="R49" s="184"/>
      <c r="S49" s="183">
        <f t="shared" si="28"/>
        <v>3</v>
      </c>
      <c r="T49" s="184"/>
      <c r="U49" s="183" t="str">
        <f t="shared" si="29"/>
        <v>-</v>
      </c>
      <c r="V49" s="184"/>
      <c r="W49" s="183">
        <f t="shared" si="30"/>
        <v>16</v>
      </c>
      <c r="X49" s="184"/>
      <c r="Y49" s="183" t="str">
        <f t="shared" si="31"/>
        <v>-</v>
      </c>
      <c r="Z49" s="184"/>
      <c r="AA49" s="183" t="str">
        <f t="shared" si="32"/>
        <v>-</v>
      </c>
      <c r="AB49" s="184"/>
      <c r="AC49" s="183" t="str">
        <f t="shared" si="33"/>
        <v>-</v>
      </c>
      <c r="AD49" s="184"/>
      <c r="AE49" s="183">
        <f t="shared" si="34"/>
        <v>11</v>
      </c>
      <c r="AF49" s="184"/>
      <c r="AG49" s="183">
        <f t="shared" si="35"/>
        <v>7</v>
      </c>
      <c r="AH49" s="185"/>
      <c r="AI49" s="21"/>
      <c r="AJ49" s="21">
        <f t="shared" si="18"/>
        <v>10</v>
      </c>
    </row>
    <row r="50" spans="2:36" x14ac:dyDescent="0.3">
      <c r="B50" s="12" t="str">
        <f t="shared" si="19"/>
        <v>Bobbo</v>
      </c>
      <c r="C50" s="186">
        <f t="shared" si="20"/>
        <v>3</v>
      </c>
      <c r="D50" s="187"/>
      <c r="E50" s="186" t="str">
        <f t="shared" si="21"/>
        <v>-</v>
      </c>
      <c r="F50" s="187"/>
      <c r="G50" s="186">
        <f t="shared" si="22"/>
        <v>2</v>
      </c>
      <c r="H50" s="187"/>
      <c r="I50" s="186">
        <f t="shared" si="23"/>
        <v>12</v>
      </c>
      <c r="J50" s="187"/>
      <c r="K50" s="186">
        <f t="shared" si="24"/>
        <v>14</v>
      </c>
      <c r="L50" s="187"/>
      <c r="M50" s="186" t="str">
        <f t="shared" si="25"/>
        <v>-</v>
      </c>
      <c r="N50" s="187"/>
      <c r="O50" s="186">
        <f t="shared" si="26"/>
        <v>10</v>
      </c>
      <c r="P50" s="187"/>
      <c r="Q50" s="186">
        <f t="shared" si="27"/>
        <v>16</v>
      </c>
      <c r="R50" s="187"/>
      <c r="S50" s="186" t="str">
        <f t="shared" si="28"/>
        <v>-</v>
      </c>
      <c r="T50" s="187"/>
      <c r="U50" s="186" t="str">
        <f t="shared" si="29"/>
        <v>-</v>
      </c>
      <c r="V50" s="187"/>
      <c r="W50" s="186">
        <f t="shared" si="30"/>
        <v>15</v>
      </c>
      <c r="X50" s="187"/>
      <c r="Y50" s="186" t="str">
        <f t="shared" si="31"/>
        <v>-</v>
      </c>
      <c r="Z50" s="187"/>
      <c r="AA50" s="186" t="str">
        <f t="shared" si="32"/>
        <v>-</v>
      </c>
      <c r="AB50" s="187"/>
      <c r="AC50" s="186">
        <f t="shared" si="33"/>
        <v>7</v>
      </c>
      <c r="AD50" s="187"/>
      <c r="AE50" s="186">
        <f t="shared" si="34"/>
        <v>8</v>
      </c>
      <c r="AF50" s="187"/>
      <c r="AG50" s="186">
        <f t="shared" si="35"/>
        <v>1</v>
      </c>
      <c r="AH50" s="188"/>
      <c r="AI50" s="21"/>
      <c r="AJ50" s="21">
        <f t="shared" si="18"/>
        <v>10</v>
      </c>
    </row>
    <row r="51" spans="2:36" x14ac:dyDescent="0.3">
      <c r="B51" s="11" t="str">
        <f t="shared" si="19"/>
        <v>Trent</v>
      </c>
      <c r="C51" s="183">
        <f t="shared" si="20"/>
        <v>5</v>
      </c>
      <c r="D51" s="184"/>
      <c r="E51" s="183" t="str">
        <f t="shared" si="21"/>
        <v>-</v>
      </c>
      <c r="F51" s="184"/>
      <c r="G51" s="183" t="str">
        <f t="shared" si="22"/>
        <v>-</v>
      </c>
      <c r="H51" s="184"/>
      <c r="I51" s="183">
        <f t="shared" si="23"/>
        <v>11</v>
      </c>
      <c r="J51" s="184"/>
      <c r="K51" s="183">
        <f t="shared" si="24"/>
        <v>14</v>
      </c>
      <c r="L51" s="184"/>
      <c r="M51" s="183" t="str">
        <f t="shared" si="25"/>
        <v>-</v>
      </c>
      <c r="N51" s="184"/>
      <c r="O51" s="183">
        <f t="shared" si="26"/>
        <v>13</v>
      </c>
      <c r="P51" s="184"/>
      <c r="Q51" s="183">
        <f t="shared" si="27"/>
        <v>12</v>
      </c>
      <c r="R51" s="184"/>
      <c r="S51" s="183">
        <f t="shared" si="28"/>
        <v>10</v>
      </c>
      <c r="T51" s="184"/>
      <c r="U51" s="183" t="str">
        <f t="shared" si="29"/>
        <v>-</v>
      </c>
      <c r="V51" s="184"/>
      <c r="W51" s="183">
        <f t="shared" si="30"/>
        <v>15</v>
      </c>
      <c r="X51" s="184"/>
      <c r="Y51" s="183" t="str">
        <f t="shared" si="31"/>
        <v>-</v>
      </c>
      <c r="Z51" s="184"/>
      <c r="AA51" s="183" t="str">
        <f t="shared" si="32"/>
        <v>-</v>
      </c>
      <c r="AB51" s="184"/>
      <c r="AC51" s="183" t="str">
        <f t="shared" si="33"/>
        <v>-</v>
      </c>
      <c r="AD51" s="184"/>
      <c r="AE51" s="183">
        <f t="shared" si="34"/>
        <v>7</v>
      </c>
      <c r="AF51" s="184"/>
      <c r="AG51" s="183" t="str">
        <f t="shared" si="35"/>
        <v>-</v>
      </c>
      <c r="AH51" s="185"/>
      <c r="AI51" s="21"/>
      <c r="AJ51" s="21">
        <f t="shared" si="18"/>
        <v>8</v>
      </c>
    </row>
    <row r="52" spans="2:36" x14ac:dyDescent="0.3">
      <c r="B52" s="12" t="str">
        <f t="shared" si="19"/>
        <v>Mitch</v>
      </c>
      <c r="C52" s="186" t="str">
        <f t="shared" si="20"/>
        <v>-</v>
      </c>
      <c r="D52" s="187"/>
      <c r="E52" s="186" t="str">
        <f t="shared" si="21"/>
        <v>-</v>
      </c>
      <c r="F52" s="187"/>
      <c r="G52" s="186" t="str">
        <f t="shared" si="22"/>
        <v>-</v>
      </c>
      <c r="H52" s="187"/>
      <c r="I52" s="186">
        <f t="shared" si="23"/>
        <v>8</v>
      </c>
      <c r="J52" s="187"/>
      <c r="K52" s="186">
        <f t="shared" si="24"/>
        <v>15</v>
      </c>
      <c r="L52" s="187"/>
      <c r="M52" s="186" t="str">
        <f t="shared" si="25"/>
        <v>-</v>
      </c>
      <c r="N52" s="187"/>
      <c r="O52" s="186">
        <f t="shared" si="26"/>
        <v>13</v>
      </c>
      <c r="P52" s="187"/>
      <c r="Q52" s="186">
        <f t="shared" si="27"/>
        <v>14</v>
      </c>
      <c r="R52" s="187"/>
      <c r="S52" s="186" t="str">
        <f t="shared" si="28"/>
        <v>-</v>
      </c>
      <c r="T52" s="187"/>
      <c r="U52" s="186" t="str">
        <f t="shared" si="29"/>
        <v>-</v>
      </c>
      <c r="V52" s="187"/>
      <c r="W52" s="186">
        <f t="shared" si="30"/>
        <v>11</v>
      </c>
      <c r="X52" s="187"/>
      <c r="Y52" s="186">
        <f t="shared" si="31"/>
        <v>2</v>
      </c>
      <c r="Z52" s="187"/>
      <c r="AA52" s="186" t="str">
        <f t="shared" si="32"/>
        <v>-</v>
      </c>
      <c r="AB52" s="187"/>
      <c r="AC52" s="186" t="str">
        <f t="shared" si="33"/>
        <v>-</v>
      </c>
      <c r="AD52" s="187"/>
      <c r="AE52" s="186">
        <f t="shared" si="34"/>
        <v>9</v>
      </c>
      <c r="AF52" s="187"/>
      <c r="AG52" s="186" t="str">
        <f t="shared" si="35"/>
        <v>-</v>
      </c>
      <c r="AH52" s="188"/>
      <c r="AI52" s="21"/>
      <c r="AJ52" s="21">
        <f t="shared" si="18"/>
        <v>7</v>
      </c>
    </row>
    <row r="53" spans="2:36" x14ac:dyDescent="0.3">
      <c r="B53" s="11" t="str">
        <f t="shared" si="19"/>
        <v>Randi</v>
      </c>
      <c r="C53" s="183" t="str">
        <f t="shared" si="20"/>
        <v>-</v>
      </c>
      <c r="D53" s="184"/>
      <c r="E53" s="183" t="str">
        <f t="shared" si="21"/>
        <v>-</v>
      </c>
      <c r="F53" s="184"/>
      <c r="G53" s="183" t="str">
        <f t="shared" si="22"/>
        <v>-</v>
      </c>
      <c r="H53" s="184"/>
      <c r="I53" s="183">
        <f t="shared" si="23"/>
        <v>10</v>
      </c>
      <c r="J53" s="184"/>
      <c r="K53" s="183">
        <f t="shared" si="24"/>
        <v>14</v>
      </c>
      <c r="L53" s="184"/>
      <c r="M53" s="183" t="str">
        <f t="shared" si="25"/>
        <v>-</v>
      </c>
      <c r="N53" s="184"/>
      <c r="O53" s="183">
        <f t="shared" si="26"/>
        <v>13</v>
      </c>
      <c r="P53" s="184"/>
      <c r="Q53" s="183">
        <f t="shared" si="27"/>
        <v>15</v>
      </c>
      <c r="R53" s="184"/>
      <c r="S53" s="183">
        <f t="shared" si="28"/>
        <v>8</v>
      </c>
      <c r="T53" s="184"/>
      <c r="U53" s="183" t="str">
        <f t="shared" si="29"/>
        <v>-</v>
      </c>
      <c r="V53" s="184"/>
      <c r="W53" s="183">
        <f t="shared" si="30"/>
        <v>12</v>
      </c>
      <c r="X53" s="184"/>
      <c r="Y53" s="183">
        <f t="shared" si="31"/>
        <v>1</v>
      </c>
      <c r="Z53" s="184"/>
      <c r="AA53" s="183" t="str">
        <f t="shared" si="32"/>
        <v>-</v>
      </c>
      <c r="AB53" s="184"/>
      <c r="AC53" s="183">
        <f t="shared" si="33"/>
        <v>6</v>
      </c>
      <c r="AD53" s="184"/>
      <c r="AE53" s="183">
        <f t="shared" si="34"/>
        <v>11</v>
      </c>
      <c r="AF53" s="184"/>
      <c r="AG53" s="183">
        <f t="shared" si="35"/>
        <v>7</v>
      </c>
      <c r="AH53" s="185"/>
      <c r="AI53" s="21"/>
      <c r="AJ53" s="21">
        <f t="shared" si="18"/>
        <v>10</v>
      </c>
    </row>
    <row r="54" spans="2:36" x14ac:dyDescent="0.3">
      <c r="B54" s="12" t="str">
        <f t="shared" si="19"/>
        <v>Brett</v>
      </c>
      <c r="C54" s="186" t="str">
        <f t="shared" si="20"/>
        <v>-</v>
      </c>
      <c r="D54" s="187"/>
      <c r="E54" s="186" t="str">
        <f t="shared" si="21"/>
        <v>-</v>
      </c>
      <c r="F54" s="187"/>
      <c r="G54" s="186">
        <f t="shared" si="22"/>
        <v>3</v>
      </c>
      <c r="H54" s="187"/>
      <c r="I54" s="186">
        <f t="shared" si="23"/>
        <v>10</v>
      </c>
      <c r="J54" s="187"/>
      <c r="K54" s="186">
        <f t="shared" si="24"/>
        <v>14</v>
      </c>
      <c r="L54" s="187"/>
      <c r="M54" s="186" t="str">
        <f t="shared" si="25"/>
        <v>-</v>
      </c>
      <c r="N54" s="187"/>
      <c r="O54" s="186">
        <f t="shared" si="26"/>
        <v>12</v>
      </c>
      <c r="P54" s="187"/>
      <c r="Q54" s="186">
        <f t="shared" si="27"/>
        <v>15</v>
      </c>
      <c r="R54" s="187"/>
      <c r="S54" s="186">
        <f t="shared" si="28"/>
        <v>8</v>
      </c>
      <c r="T54" s="187"/>
      <c r="U54" s="186" t="str">
        <f t="shared" si="29"/>
        <v>-</v>
      </c>
      <c r="V54" s="187"/>
      <c r="W54" s="186">
        <f t="shared" si="30"/>
        <v>13</v>
      </c>
      <c r="X54" s="187"/>
      <c r="Y54" s="186" t="str">
        <f t="shared" si="31"/>
        <v>-</v>
      </c>
      <c r="Z54" s="187"/>
      <c r="AA54" s="186" t="str">
        <f t="shared" si="32"/>
        <v>-</v>
      </c>
      <c r="AB54" s="187"/>
      <c r="AC54" s="186" t="str">
        <f t="shared" si="33"/>
        <v>-</v>
      </c>
      <c r="AD54" s="187"/>
      <c r="AE54" s="186">
        <f t="shared" si="34"/>
        <v>7</v>
      </c>
      <c r="AF54" s="187"/>
      <c r="AG54" s="186">
        <f t="shared" si="35"/>
        <v>9</v>
      </c>
      <c r="AH54" s="188"/>
      <c r="AI54" s="21"/>
      <c r="AJ54" s="21">
        <f t="shared" si="18"/>
        <v>9</v>
      </c>
    </row>
    <row r="55" spans="2:36" x14ac:dyDescent="0.3">
      <c r="L55" s="10"/>
    </row>
    <row r="57" spans="2:36" x14ac:dyDescent="0.3">
      <c r="E57" t="s">
        <v>17</v>
      </c>
    </row>
  </sheetData>
  <mergeCells count="402">
    <mergeCell ref="Y52:Z52"/>
    <mergeCell ref="AA52:AB52"/>
    <mergeCell ref="AC52:AD52"/>
    <mergeCell ref="AE52:AF52"/>
    <mergeCell ref="AG52:AH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2:AJ2"/>
    <mergeCell ref="C3:D3"/>
    <mergeCell ref="E3:F3"/>
    <mergeCell ref="G3:H3"/>
    <mergeCell ref="AG3:AH3"/>
    <mergeCell ref="I3:J3"/>
    <mergeCell ref="K3:L3"/>
    <mergeCell ref="M3:N3"/>
    <mergeCell ref="O3:P3"/>
    <mergeCell ref="Q3:R3"/>
    <mergeCell ref="AE3:AF3"/>
    <mergeCell ref="S3:T3"/>
    <mergeCell ref="U3:V3"/>
    <mergeCell ref="W3:X3"/>
    <mergeCell ref="Y3:Z3"/>
    <mergeCell ref="AA3:AB3"/>
    <mergeCell ref="AC3:AD3"/>
    <mergeCell ref="AE32:AF32"/>
    <mergeCell ref="AG32:AH32"/>
    <mergeCell ref="U32:V32"/>
    <mergeCell ref="W32:X32"/>
    <mergeCell ref="Y32:Z32"/>
    <mergeCell ref="AA32:AB32"/>
    <mergeCell ref="AC32:AD32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E33:F33"/>
    <mergeCell ref="G33:H33"/>
    <mergeCell ref="I33:J33"/>
    <mergeCell ref="K33:L33"/>
    <mergeCell ref="M33:N33"/>
    <mergeCell ref="O33:P33"/>
    <mergeCell ref="Q33:R33"/>
    <mergeCell ref="S32:T32"/>
    <mergeCell ref="AG26:AH26"/>
    <mergeCell ref="C27:AI27"/>
    <mergeCell ref="C32:D32"/>
    <mergeCell ref="E32:F32"/>
    <mergeCell ref="G32:H32"/>
    <mergeCell ref="I32:J32"/>
    <mergeCell ref="K32:L32"/>
    <mergeCell ref="M32:N32"/>
    <mergeCell ref="O32:P32"/>
    <mergeCell ref="Q32:R32"/>
    <mergeCell ref="U26:V26"/>
    <mergeCell ref="W26:X26"/>
    <mergeCell ref="Y26:Z26"/>
    <mergeCell ref="AA26:AB26"/>
    <mergeCell ref="AC26:AD26"/>
    <mergeCell ref="AE26:AF26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E45:AF45"/>
    <mergeCell ref="AG45:AH45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AE46:AF46"/>
    <mergeCell ref="AG46:AH46"/>
    <mergeCell ref="U46:V46"/>
    <mergeCell ref="W46:X46"/>
    <mergeCell ref="Y46:Z46"/>
    <mergeCell ref="AA46:AB46"/>
    <mergeCell ref="AC46:AD46"/>
    <mergeCell ref="C45:D45"/>
    <mergeCell ref="E45:F45"/>
    <mergeCell ref="C47:D47"/>
    <mergeCell ref="E47:F47"/>
    <mergeCell ref="G47:H47"/>
    <mergeCell ref="I47:J47"/>
    <mergeCell ref="K47:L47"/>
    <mergeCell ref="M47:N47"/>
    <mergeCell ref="O47:P47"/>
    <mergeCell ref="Q47:R47"/>
    <mergeCell ref="S46:T46"/>
    <mergeCell ref="S48:T48"/>
    <mergeCell ref="AE47:AF47"/>
    <mergeCell ref="AG47:AH47"/>
    <mergeCell ref="C48:D48"/>
    <mergeCell ref="E48:F48"/>
    <mergeCell ref="G48:H48"/>
    <mergeCell ref="I48:J48"/>
    <mergeCell ref="K48:L48"/>
    <mergeCell ref="M48:N48"/>
    <mergeCell ref="O48:P48"/>
    <mergeCell ref="Q48:R48"/>
    <mergeCell ref="S47:T47"/>
    <mergeCell ref="U47:V47"/>
    <mergeCell ref="W47:X47"/>
    <mergeCell ref="Y47:Z47"/>
    <mergeCell ref="AA47:AB47"/>
    <mergeCell ref="AC47:AD47"/>
    <mergeCell ref="AE48:AF48"/>
    <mergeCell ref="AG48:AH48"/>
    <mergeCell ref="U48:V48"/>
    <mergeCell ref="W48:X48"/>
    <mergeCell ref="Y48:Z48"/>
    <mergeCell ref="AA48:AB48"/>
    <mergeCell ref="AC48:AD48"/>
    <mergeCell ref="C54:D54"/>
    <mergeCell ref="E54:F54"/>
    <mergeCell ref="G54:H54"/>
    <mergeCell ref="I54:J54"/>
    <mergeCell ref="K54:L54"/>
    <mergeCell ref="M54:N54"/>
    <mergeCell ref="O54:P54"/>
    <mergeCell ref="Q54:R54"/>
    <mergeCell ref="S49:T49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AE54:AF54"/>
    <mergeCell ref="AG54:AH54"/>
    <mergeCell ref="S54:T54"/>
    <mergeCell ref="U54:V54"/>
    <mergeCell ref="W54:X54"/>
    <mergeCell ref="Y54:Z54"/>
    <mergeCell ref="AA54:AB54"/>
    <mergeCell ref="AC54:AD54"/>
    <mergeCell ref="AE49:AF49"/>
    <mergeCell ref="AG49:AH49"/>
    <mergeCell ref="U49:V49"/>
    <mergeCell ref="W49:X49"/>
    <mergeCell ref="Y49:Z49"/>
    <mergeCell ref="AA49:AB49"/>
    <mergeCell ref="AC49:AD49"/>
    <mergeCell ref="U51:V51"/>
    <mergeCell ref="W51:X51"/>
    <mergeCell ref="Y51:Z51"/>
    <mergeCell ref="AA51:AB51"/>
    <mergeCell ref="AC51:AD51"/>
    <mergeCell ref="AE51:AF51"/>
    <mergeCell ref="AG51:AH51"/>
    <mergeCell ref="U52:V52"/>
    <mergeCell ref="W52:X52"/>
  </mergeCells>
  <conditionalFormatting sqref="AI4:AI20">
    <cfRule type="cellIs" dxfId="143" priority="68" operator="equal">
      <formula>136</formula>
    </cfRule>
  </conditionalFormatting>
  <conditionalFormatting sqref="C4:AI20 C26:AI26">
    <cfRule type="cellIs" dxfId="142" priority="69" operator="equal">
      <formula>"OAK"</formula>
    </cfRule>
    <cfRule type="cellIs" dxfId="141" priority="70" operator="equal">
      <formula>"LAR"</formula>
    </cfRule>
    <cfRule type="cellIs" dxfId="140" priority="71" operator="equal">
      <formula>"DET"</formula>
    </cfRule>
    <cfRule type="cellIs" dxfId="139" priority="72" operator="equal">
      <formula>"NYJ"</formula>
    </cfRule>
    <cfRule type="cellIs" dxfId="138" priority="73" operator="equal">
      <formula>"GB"</formula>
    </cfRule>
    <cfRule type="cellIs" dxfId="137" priority="74" operator="equal">
      <formula>"CHI"</formula>
    </cfRule>
    <cfRule type="cellIs" dxfId="136" priority="75" operator="equal">
      <formula>"ARI"</formula>
    </cfRule>
    <cfRule type="cellIs" dxfId="135" priority="76" operator="equal">
      <formula>"WAS"</formula>
    </cfRule>
    <cfRule type="cellIs" dxfId="134" priority="77" operator="equal">
      <formula>"CAR"</formula>
    </cfRule>
    <cfRule type="cellIs" dxfId="133" priority="78" operator="equal">
      <formula>"DAL"</formula>
    </cfRule>
    <cfRule type="cellIs" dxfId="132" priority="79" operator="equal">
      <formula>"DEN"</formula>
    </cfRule>
    <cfRule type="cellIs" dxfId="131" priority="80" operator="equal">
      <formula>"SEA"</formula>
    </cfRule>
    <cfRule type="cellIs" dxfId="130" priority="81" operator="equal">
      <formula>"LAC"</formula>
    </cfRule>
    <cfRule type="cellIs" dxfId="129" priority="82" operator="equal">
      <formula>"KC"</formula>
    </cfRule>
    <cfRule type="cellIs" dxfId="128" priority="83" operator="equal">
      <formula>"CLE"</formula>
    </cfRule>
    <cfRule type="cellIs" dxfId="127" priority="84" operator="equal">
      <formula>"PIT"</formula>
    </cfRule>
    <cfRule type="cellIs" dxfId="126" priority="85" operator="equal">
      <formula>"IND"</formula>
    </cfRule>
    <cfRule type="cellIs" dxfId="125" priority="86" operator="equal">
      <formula>"CIN"</formula>
    </cfRule>
    <cfRule type="cellIs" dxfId="124" priority="87" operator="equal">
      <formula>"MIA"</formula>
    </cfRule>
    <cfRule type="cellIs" dxfId="123" priority="88" operator="equal">
      <formula>"TEN"</formula>
    </cfRule>
    <cfRule type="cellIs" dxfId="122" priority="89" operator="equal">
      <formula>"MIN"</formula>
    </cfRule>
    <cfRule type="cellIs" dxfId="121" priority="90" operator="equal">
      <formula>"SF"</formula>
    </cfRule>
    <cfRule type="cellIs" dxfId="120" priority="91" operator="equal">
      <formula>"NE"</formula>
    </cfRule>
    <cfRule type="cellIs" dxfId="119" priority="92" operator="equal">
      <formula>"HOU"</formula>
    </cfRule>
    <cfRule type="cellIs" dxfId="118" priority="93" operator="equal">
      <formula>"NO"</formula>
    </cfRule>
    <cfRule type="cellIs" dxfId="117" priority="94" operator="equal">
      <formula>"TB"</formula>
    </cfRule>
    <cfRule type="cellIs" dxfId="116" priority="95" operator="equal">
      <formula>"NYG"</formula>
    </cfRule>
    <cfRule type="cellIs" dxfId="115" priority="96" operator="equal">
      <formula>"JAX"</formula>
    </cfRule>
    <cfRule type="cellIs" dxfId="114" priority="97" operator="equal">
      <formula>"BAL"</formula>
    </cfRule>
    <cfRule type="cellIs" dxfId="113" priority="98" operator="equal">
      <formula>"BUF"</formula>
    </cfRule>
    <cfRule type="cellIs" dxfId="112" priority="99" operator="equal">
      <formula>"PHI"</formula>
    </cfRule>
    <cfRule type="cellIs" dxfId="111" priority="100" operator="equal">
      <formula>"ATL"</formula>
    </cfRule>
  </conditionalFormatting>
  <conditionalFormatting sqref="AI21:AI25">
    <cfRule type="cellIs" dxfId="110" priority="34" operator="equal">
      <formula>136</formula>
    </cfRule>
  </conditionalFormatting>
  <conditionalFormatting sqref="C21:AI25">
    <cfRule type="cellIs" dxfId="109" priority="35" operator="equal">
      <formula>"OAK"</formula>
    </cfRule>
    <cfRule type="cellIs" dxfId="108" priority="36" operator="equal">
      <formula>"LAR"</formula>
    </cfRule>
    <cfRule type="cellIs" dxfId="107" priority="37" operator="equal">
      <formula>"DET"</formula>
    </cfRule>
    <cfRule type="cellIs" dxfId="106" priority="38" operator="equal">
      <formula>"NYJ"</formula>
    </cfRule>
    <cfRule type="cellIs" dxfId="105" priority="39" operator="equal">
      <formula>"GB"</formula>
    </cfRule>
    <cfRule type="cellIs" dxfId="104" priority="40" operator="equal">
      <formula>"CHI"</formula>
    </cfRule>
    <cfRule type="cellIs" dxfId="103" priority="41" operator="equal">
      <formula>"ARI"</formula>
    </cfRule>
    <cfRule type="cellIs" dxfId="102" priority="42" operator="equal">
      <formula>"WAS"</formula>
    </cfRule>
    <cfRule type="cellIs" dxfId="101" priority="43" operator="equal">
      <formula>"CAR"</formula>
    </cfRule>
    <cfRule type="cellIs" dxfId="100" priority="44" operator="equal">
      <formula>"DAL"</formula>
    </cfRule>
    <cfRule type="cellIs" dxfId="99" priority="45" operator="equal">
      <formula>"DEN"</formula>
    </cfRule>
    <cfRule type="cellIs" dxfId="98" priority="46" operator="equal">
      <formula>"SEA"</formula>
    </cfRule>
    <cfRule type="cellIs" dxfId="97" priority="47" operator="equal">
      <formula>"LAC"</formula>
    </cfRule>
    <cfRule type="cellIs" dxfId="96" priority="48" operator="equal">
      <formula>"KC"</formula>
    </cfRule>
    <cfRule type="cellIs" dxfId="95" priority="49" operator="equal">
      <formula>"CLE"</formula>
    </cfRule>
    <cfRule type="cellIs" dxfId="94" priority="50" operator="equal">
      <formula>"PIT"</formula>
    </cfRule>
    <cfRule type="cellIs" dxfId="93" priority="51" operator="equal">
      <formula>"IND"</formula>
    </cfRule>
    <cfRule type="cellIs" dxfId="92" priority="52" operator="equal">
      <formula>"CIN"</formula>
    </cfRule>
    <cfRule type="cellIs" dxfId="91" priority="53" operator="equal">
      <formula>"MIA"</formula>
    </cfRule>
    <cfRule type="cellIs" dxfId="90" priority="54" operator="equal">
      <formula>"TEN"</formula>
    </cfRule>
    <cfRule type="cellIs" dxfId="89" priority="55" operator="equal">
      <formula>"MIN"</formula>
    </cfRule>
    <cfRule type="cellIs" dxfId="88" priority="56" operator="equal">
      <formula>"SF"</formula>
    </cfRule>
    <cfRule type="cellIs" dxfId="87" priority="57" operator="equal">
      <formula>"NE"</formula>
    </cfRule>
    <cfRule type="cellIs" dxfId="86" priority="58" operator="equal">
      <formula>"HOU"</formula>
    </cfRule>
    <cfRule type="cellIs" dxfId="85" priority="59" operator="equal">
      <formula>"NO"</formula>
    </cfRule>
    <cfRule type="cellIs" dxfId="84" priority="60" operator="equal">
      <formula>"TB"</formula>
    </cfRule>
    <cfRule type="cellIs" dxfId="83" priority="61" operator="equal">
      <formula>"NYG"</formula>
    </cfRule>
    <cfRule type="cellIs" dxfId="82" priority="62" operator="equal">
      <formula>"JAX"</formula>
    </cfRule>
    <cfRule type="cellIs" dxfId="81" priority="63" operator="equal">
      <formula>"BAL"</formula>
    </cfRule>
    <cfRule type="cellIs" dxfId="80" priority="64" operator="equal">
      <formula>"BUF"</formula>
    </cfRule>
    <cfRule type="cellIs" dxfId="79" priority="65" operator="equal">
      <formula>"PHI"</formula>
    </cfRule>
    <cfRule type="cellIs" dxfId="78" priority="66" operator="equal">
      <formula>"ATL"</formula>
    </cfRule>
  </conditionalFormatting>
  <conditionalFormatting sqref="B9">
    <cfRule type="cellIs" dxfId="77" priority="2" operator="equal">
      <formula>"OAK"</formula>
    </cfRule>
    <cfRule type="cellIs" dxfId="76" priority="3" operator="equal">
      <formula>"LAR"</formula>
    </cfRule>
    <cfRule type="cellIs" dxfId="75" priority="4" operator="equal">
      <formula>"DET"</formula>
    </cfRule>
    <cfRule type="cellIs" dxfId="74" priority="5" operator="equal">
      <formula>"NYJ"</formula>
    </cfRule>
    <cfRule type="cellIs" dxfId="73" priority="6" operator="equal">
      <formula>"GB"</formula>
    </cfRule>
    <cfRule type="cellIs" dxfId="72" priority="7" operator="equal">
      <formula>"CHI"</formula>
    </cfRule>
    <cfRule type="cellIs" dxfId="71" priority="8" operator="equal">
      <formula>"ARI"</formula>
    </cfRule>
    <cfRule type="cellIs" dxfId="70" priority="9" operator="equal">
      <formula>"WAS"</formula>
    </cfRule>
    <cfRule type="cellIs" dxfId="69" priority="10" operator="equal">
      <formula>"CAR"</formula>
    </cfRule>
    <cfRule type="cellIs" dxfId="68" priority="11" operator="equal">
      <formula>"DAL"</formula>
    </cfRule>
    <cfRule type="cellIs" dxfId="67" priority="12" operator="equal">
      <formula>"DEN"</formula>
    </cfRule>
    <cfRule type="cellIs" dxfId="66" priority="13" operator="equal">
      <formula>"SEA"</formula>
    </cfRule>
    <cfRule type="cellIs" dxfId="65" priority="14" operator="equal">
      <formula>"LAC"</formula>
    </cfRule>
    <cfRule type="cellIs" dxfId="64" priority="15" operator="equal">
      <formula>"KC"</formula>
    </cfRule>
    <cfRule type="cellIs" dxfId="63" priority="16" operator="equal">
      <formula>"CLE"</formula>
    </cfRule>
    <cfRule type="cellIs" dxfId="62" priority="17" operator="equal">
      <formula>"PIT"</formula>
    </cfRule>
    <cfRule type="cellIs" dxfId="61" priority="18" operator="equal">
      <formula>"IND"</formula>
    </cfRule>
    <cfRule type="cellIs" dxfId="60" priority="19" operator="equal">
      <formula>"CIN"</formula>
    </cfRule>
    <cfRule type="cellIs" dxfId="59" priority="20" operator="equal">
      <formula>"MIA"</formula>
    </cfRule>
    <cfRule type="cellIs" dxfId="58" priority="21" operator="equal">
      <formula>"TEN"</formula>
    </cfRule>
    <cfRule type="cellIs" dxfId="57" priority="22" operator="equal">
      <formula>"MIN"</formula>
    </cfRule>
    <cfRule type="cellIs" dxfId="56" priority="23" operator="equal">
      <formula>"SF"</formula>
    </cfRule>
    <cfRule type="cellIs" dxfId="55" priority="24" operator="equal">
      <formula>"NE"</formula>
    </cfRule>
    <cfRule type="cellIs" dxfId="54" priority="25" operator="equal">
      <formula>"HOU"</formula>
    </cfRule>
    <cfRule type="cellIs" dxfId="53" priority="26" operator="equal">
      <formula>"NO"</formula>
    </cfRule>
    <cfRule type="cellIs" dxfId="52" priority="27" operator="equal">
      <formula>"TB"</formula>
    </cfRule>
    <cfRule type="cellIs" dxfId="51" priority="28" operator="equal">
      <formula>"NYG"</formula>
    </cfRule>
    <cfRule type="cellIs" dxfId="50" priority="29" operator="equal">
      <formula>"JAX"</formula>
    </cfRule>
    <cfRule type="cellIs" dxfId="49" priority="30" operator="equal">
      <formula>"BAL"</formula>
    </cfRule>
    <cfRule type="cellIs" dxfId="48" priority="31" operator="equal">
      <formula>"BUF"</formula>
    </cfRule>
    <cfRule type="cellIs" dxfId="47" priority="32" operator="equal">
      <formula>"PHI"</formula>
    </cfRule>
    <cfRule type="cellIs" dxfId="46" priority="33" operator="equal">
      <formula>"ATL"</formula>
    </cfRule>
  </conditionalFormatting>
  <conditionalFormatting sqref="AJ4:AJ25">
    <cfRule type="top10" dxfId="45" priority="1" rank="1"/>
  </conditionalFormatting>
  <hyperlinks>
    <hyperlink ref="C3" r:id="rId1" display="CLE@BAL" xr:uid="{B4B3D3C1-F173-4E78-A0E1-7A8F44B18AC1}"/>
    <hyperlink ref="E3" r:id="rId2" display="MIA@BUF" xr:uid="{809B6064-ED8F-4447-B161-BBFFE1B9BA06}"/>
    <hyperlink ref="G3" r:id="rId3" display="PHI@WAS" xr:uid="{8310A981-8CF7-425A-8225-9EEAE018EEA1}"/>
    <hyperlink ref="AG3" r:id="rId4" display="IND@TEN" xr:uid="{0F7B5B2E-22B0-4E11-92AF-6D4A03BC9ED2}"/>
    <hyperlink ref="I3" r:id="rId5" display="DET@GB" xr:uid="{364C0E6C-1962-4C1E-B527-3FFDC1BD41E4}"/>
    <hyperlink ref="O3" r:id="rId6" display="CHI@MIN" xr:uid="{EA175E0B-1FD4-48DF-A1D3-311C5AD0DF27}"/>
    <hyperlink ref="Q3" r:id="rId7" display="NYJ@NE" xr:uid="{78D40A5E-FD46-410B-8F33-D45858FD2FC7}"/>
    <hyperlink ref="S3" r:id="rId8" display="CAR@NO" xr:uid="{7C9A897E-33A7-4F77-B412-EC8FA593A988}"/>
    <hyperlink ref="U3" r:id="rId9" display="DAL@NYG" xr:uid="{5F52375E-F22B-4243-A7BC-480EBC75CC8A}"/>
    <hyperlink ref="W3" r:id="rId10" display="CIN@PIT" xr:uid="{774C5F04-F25D-4B10-9221-480A46390C93}"/>
    <hyperlink ref="Y3" r:id="rId11" display="ATL@TB" xr:uid="{7D15B5A3-AFFB-4FEC-9328-DE41745B012C}"/>
    <hyperlink ref="AA3" r:id="rId12" display="LAC@DEN" xr:uid="{890C41E5-949A-4D46-B886-40D9A0D25BC0}"/>
    <hyperlink ref="AC3" r:id="rId13" display="SF@LAR" xr:uid="{82F34ED1-CAAA-4976-BBA9-30DA91EF9D94}"/>
    <hyperlink ref="AE3" r:id="rId14" display="ARI@SEA" xr:uid="{2C82EE7E-6012-4EB0-BFA0-C0B6665A840B}"/>
    <hyperlink ref="K3" r:id="rId15" display="JAX@HOU" xr:uid="{FDADBA66-8339-4C28-B2C6-795498A3796C}"/>
    <hyperlink ref="M3" r:id="rId16" display="OAK@KC" xr:uid="{9E5EDD16-4799-4BFD-B5EA-55121D49A2D3}"/>
  </hyperlinks>
  <pageMargins left="0.7" right="0.7" top="0.75" bottom="0.75" header="0.3" footer="0.3"/>
  <pageSetup orientation="portrait"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showGridLines="0" showZeros="0" zoomScale="87" zoomScaleNormal="87" workbookViewId="0">
      <selection activeCell="V22" sqref="V22"/>
    </sheetView>
  </sheetViews>
  <sheetFormatPr defaultRowHeight="14.4" x14ac:dyDescent="0.3"/>
  <cols>
    <col min="1" max="1" width="3.8984375" customWidth="1"/>
    <col min="2" max="2" width="9.09765625" customWidth="1"/>
    <col min="3" max="19" width="7.5" customWidth="1"/>
    <col min="20" max="20" width="6.19921875" bestFit="1" customWidth="1"/>
    <col min="21" max="21" width="6.19921875" customWidth="1"/>
    <col min="23" max="23" width="7.69921875" customWidth="1"/>
  </cols>
  <sheetData>
    <row r="1" spans="1:26" ht="7.2" customHeight="1" x14ac:dyDescent="0.3">
      <c r="A1" t="s">
        <v>17</v>
      </c>
    </row>
    <row r="2" spans="1:26" ht="14.95" thickBot="1" x14ac:dyDescent="0.35">
      <c r="A2" s="139"/>
      <c r="J2" s="159" t="s">
        <v>412</v>
      </c>
      <c r="K2" s="166" t="s">
        <v>413</v>
      </c>
      <c r="P2" s="159" t="s">
        <v>412</v>
      </c>
      <c r="Q2" s="166" t="s">
        <v>413</v>
      </c>
      <c r="S2" t="s">
        <v>17</v>
      </c>
    </row>
    <row r="3" spans="1:26" x14ac:dyDescent="0.3">
      <c r="B3" s="13" t="s">
        <v>37</v>
      </c>
      <c r="C3" s="14" t="s">
        <v>20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4" t="s">
        <v>28</v>
      </c>
      <c r="L3" s="14" t="s">
        <v>29</v>
      </c>
      <c r="M3" s="14" t="s">
        <v>30</v>
      </c>
      <c r="N3" s="14" t="s">
        <v>31</v>
      </c>
      <c r="O3" s="14" t="s">
        <v>32</v>
      </c>
      <c r="P3" s="14" t="s">
        <v>33</v>
      </c>
      <c r="Q3" s="14" t="s">
        <v>34</v>
      </c>
      <c r="R3" s="14" t="s">
        <v>35</v>
      </c>
      <c r="S3" s="15" t="s">
        <v>36</v>
      </c>
      <c r="T3" s="17" t="s">
        <v>16</v>
      </c>
      <c r="U3" s="17" t="s">
        <v>410</v>
      </c>
      <c r="V3" s="17" t="s">
        <v>38</v>
      </c>
      <c r="W3" s="17" t="s">
        <v>392</v>
      </c>
      <c r="X3" s="14" t="s">
        <v>411</v>
      </c>
    </row>
    <row r="4" spans="1:26" x14ac:dyDescent="0.3">
      <c r="A4">
        <f>_xlfn.RANK.EQ(T4:T26,$T$4:$T$25,0)+COUNTIFS($T$4:$T$25,T4,$W$4:$W$25,"&gt;"&amp;W4)</f>
        <v>1</v>
      </c>
      <c r="B4" s="16" t="str">
        <f>'Week 1'!B19</f>
        <v>A. Little</v>
      </c>
      <c r="C4" s="68">
        <f>'Week 1'!AJ19</f>
        <v>120</v>
      </c>
      <c r="D4" s="68">
        <f>'Week 2'!AJ19</f>
        <v>100</v>
      </c>
      <c r="E4" s="68">
        <f>'Week 3'!AJ19</f>
        <v>102</v>
      </c>
      <c r="F4" s="68">
        <f>'Week 4'!AJ19</f>
        <v>82</v>
      </c>
      <c r="G4" s="68">
        <f>'Week 5'!AJ19</f>
        <v>89</v>
      </c>
      <c r="H4" s="68">
        <f>'Week 6'!AJ19</f>
        <v>84</v>
      </c>
      <c r="I4" s="68">
        <f>'Week 7'!AJ19</f>
        <v>111</v>
      </c>
      <c r="J4" s="68">
        <f>'Week 8'!AJ19</f>
        <v>123</v>
      </c>
      <c r="K4" s="68">
        <f>'Week 9'!AJ19</f>
        <v>94</v>
      </c>
      <c r="L4" s="68">
        <f>'Week 10'!AJ19</f>
        <v>44</v>
      </c>
      <c r="M4" s="68">
        <f>'Week 11'!AJ19</f>
        <v>115</v>
      </c>
      <c r="N4" s="68">
        <f>'Week 12'!AJ19</f>
        <v>98</v>
      </c>
      <c r="O4" s="68">
        <f>'Week 13'!AJ19</f>
        <v>75</v>
      </c>
      <c r="P4" s="68">
        <f>'Week 14'!AJ19</f>
        <v>105</v>
      </c>
      <c r="Q4" s="68">
        <f>'Week 15'!AJ19</f>
        <v>113</v>
      </c>
      <c r="R4" s="68">
        <f>'Week 16'!AJ19</f>
        <v>107</v>
      </c>
      <c r="S4" s="69">
        <f>'Week 17'!AJ19</f>
        <v>89</v>
      </c>
      <c r="T4" s="18">
        <f>SUM(Table1[[#This Row],[Week1]:[Week17]])</f>
        <v>1651</v>
      </c>
      <c r="U4" s="18" t="str">
        <f>IF(Table1[[#This Row],[TOTAL]]-$O$30&gt;0,_xlfn.CONCAT("+",Table1[[#This Row],[TOTAL]]-$O$30),IF(Table1[[#This Row],[TOTAL]]-$O$30=0,"-",Table1[[#This Row],[TOTAL]]-$O$30))</f>
        <v>+34</v>
      </c>
      <c r="V4" s="164">
        <f>-50-X4+Week4+Week14+Week15+L28</f>
        <v>262.5</v>
      </c>
      <c r="W4" s="18">
        <f>SUM('Week 1'!AJ48,'Week 2'!AJ48,'Week 3'!AJ48,'Week 4'!AJ48,'Week 5'!AJ48,'Week 6'!AJ48,'Week 7'!AJ48,'Week 8'!AJ48,'Week 9'!AJ48,'Week 10'!AJ48,'Week 11'!AJ48,'Week 12'!AJ48,'Week 13'!AJ48,'Week 14'!AJ48,'Week 15'!AJ48,'Week 16'!AJ48,'Week 17'!AJ48)</f>
        <v>174</v>
      </c>
      <c r="X4" s="154">
        <v>0</v>
      </c>
      <c r="Z4" s="171"/>
    </row>
    <row r="5" spans="1:26" x14ac:dyDescent="0.3">
      <c r="A5">
        <f t="shared" ref="A5:A25" si="0">_xlfn.RANK.EQ(T5:T27,$T$4:$T$25,0)+COUNTIFS($T$4:$T$25,T5,$W$4:$W$25,"&gt;"&amp;W5)</f>
        <v>2</v>
      </c>
      <c r="B5" s="16" t="str">
        <f>'Week 1'!B4</f>
        <v>Tyson</v>
      </c>
      <c r="C5" s="68">
        <f>'Week 1'!AJ4</f>
        <v>104</v>
      </c>
      <c r="D5" s="68">
        <f>'Week 2'!AJ4</f>
        <v>97</v>
      </c>
      <c r="E5" s="68">
        <f>'Week 3'!AJ4</f>
        <v>105</v>
      </c>
      <c r="F5" s="68">
        <f>'Week 4'!AJ4</f>
        <v>52</v>
      </c>
      <c r="G5" s="68">
        <f>'Week 5'!AJ4</f>
        <v>97</v>
      </c>
      <c r="H5" s="68">
        <f>'Week 6'!AJ4</f>
        <v>87</v>
      </c>
      <c r="I5" s="68">
        <f>'Week 7'!AJ4</f>
        <v>100</v>
      </c>
      <c r="J5" s="68">
        <f>'Week 8'!AJ4</f>
        <v>131</v>
      </c>
      <c r="K5" s="68">
        <f>'Week 9'!AJ4</f>
        <v>103</v>
      </c>
      <c r="L5" s="68">
        <f>'Week 10'!AJ4</f>
        <v>56</v>
      </c>
      <c r="M5" s="68">
        <f>'Week 11'!AJ4</f>
        <v>121</v>
      </c>
      <c r="N5" s="68">
        <f>'Week 12'!AJ4</f>
        <v>114</v>
      </c>
      <c r="O5" s="68">
        <f>'Week 13'!AJ4</f>
        <v>64</v>
      </c>
      <c r="P5" s="68">
        <f>'Week 14'!AJ4</f>
        <v>108</v>
      </c>
      <c r="Q5" s="68">
        <f>'Week 15'!AJ4</f>
        <v>101</v>
      </c>
      <c r="R5" s="68">
        <f>'Week 16'!AJ4</f>
        <v>100</v>
      </c>
      <c r="S5" s="69">
        <f>'Week 17'!AJ4</f>
        <v>87</v>
      </c>
      <c r="T5" s="18">
        <f>SUM(Table1[[#This Row],[Week1]:[Week17]])</f>
        <v>1627</v>
      </c>
      <c r="U5" s="18" t="str">
        <f>IF(Table1[[#This Row],[TOTAL]]-$O$30&gt;0,_xlfn.CONCAT("+",Table1[[#This Row],[TOTAL]]-$O$30),IF(Table1[[#This Row],[TOTAL]]-$O$30=0,"-",Table1[[#This Row],[TOTAL]]-$O$30))</f>
        <v>+10</v>
      </c>
      <c r="V5" s="164">
        <f>-50-X5+Week5+L29</f>
        <v>105.5</v>
      </c>
      <c r="W5" s="18">
        <f>SUM('Week 1'!AJ33,'Week 2'!AJ33,'Week 3'!AJ33,'Week 4'!AJ33,'Week 5'!AJ33,'Week 6'!AJ33,'Week 7'!AJ33,'Week 8'!AJ33,'Week 9'!AJ33,'Week 10'!AJ33,'Week 11'!AJ33,'Week 12'!AJ33,'Week 13'!AJ33,'Week 14'!AJ33,'Week 15'!AJ33,'Week 16'!AJ33,'Week 17'!AJ33)</f>
        <v>172</v>
      </c>
      <c r="X5" s="154">
        <v>0</v>
      </c>
      <c r="Z5" s="171"/>
    </row>
    <row r="6" spans="1:26" x14ac:dyDescent="0.3">
      <c r="A6">
        <f t="shared" si="0"/>
        <v>3</v>
      </c>
      <c r="B6" s="16" t="str">
        <f>'Week 1'!B21</f>
        <v>Bobbo</v>
      </c>
      <c r="C6" s="68">
        <f>'Week 1'!AJ21</f>
        <v>112</v>
      </c>
      <c r="D6" s="68">
        <f>'Week 2'!AJ21</f>
        <v>98</v>
      </c>
      <c r="E6" s="68">
        <f>'Week 3'!AJ21</f>
        <v>89</v>
      </c>
      <c r="F6" s="68">
        <f>'Week 4'!AJ21</f>
        <v>64</v>
      </c>
      <c r="G6" s="68">
        <f>'Week 5'!AJ21</f>
        <v>83</v>
      </c>
      <c r="H6" s="68">
        <f>'Week 6'!AJ21</f>
        <v>89</v>
      </c>
      <c r="I6" s="68">
        <f>'Week 7'!AJ21</f>
        <v>111</v>
      </c>
      <c r="J6" s="68">
        <f>'Week 8'!AJ21</f>
        <v>122</v>
      </c>
      <c r="K6" s="68">
        <f>'Week 9'!AJ21</f>
        <v>104</v>
      </c>
      <c r="L6" s="68">
        <f>'Week 10'!AJ21</f>
        <v>57</v>
      </c>
      <c r="M6" s="68">
        <f>'Week 11'!AJ21</f>
        <v>118</v>
      </c>
      <c r="N6" s="68">
        <f>'Week 12'!AJ21</f>
        <v>99</v>
      </c>
      <c r="O6" s="68">
        <f>'Week 13'!AJ21</f>
        <v>66</v>
      </c>
      <c r="P6" s="68">
        <f>'Week 14'!AJ21</f>
        <v>111</v>
      </c>
      <c r="Q6" s="68">
        <f>'Week 15'!AJ21</f>
        <v>101</v>
      </c>
      <c r="R6" s="68">
        <f>'Week 16'!AJ21</f>
        <v>105</v>
      </c>
      <c r="S6" s="69">
        <f>'Week 17'!AJ21</f>
        <v>88</v>
      </c>
      <c r="T6" s="18">
        <f>SUM(Table1[[#This Row],[Week1]:[Week17]])</f>
        <v>1617</v>
      </c>
      <c r="U6" s="18" t="str">
        <f>IF(Table1[[#This Row],[TOTAL]]-$O$30&gt;0,_xlfn.CONCAT("+",Table1[[#This Row],[TOTAL]]-$O$30),IF(Table1[[#This Row],[TOTAL]]-$O$30=0,"-",Table1[[#This Row],[TOTAL]]-$O$30))</f>
        <v>-</v>
      </c>
      <c r="V6" s="164">
        <f>-50-X6+Week6+L30</f>
        <v>67</v>
      </c>
      <c r="W6" s="18">
        <f>SUM('Week 1'!AJ50,'Week 2'!AJ50,'Week 3'!AJ50,'Week 4'!AJ50,'Week 5'!AJ50,'Week 6'!AJ50,'Week 7'!AJ50,'Week 8'!AJ50,'Week 9'!AJ50,'Week 10'!AJ50,'Week 11'!AJ50,'Week 12'!AJ50,'Week 13'!AJ50,'Week 14'!AJ50,'Week 15'!AJ50,'Week 16'!AJ50,'Week 17'!AJ50)</f>
        <v>168</v>
      </c>
      <c r="X6" s="154">
        <v>0</v>
      </c>
      <c r="Z6" s="171"/>
    </row>
    <row r="7" spans="1:26" x14ac:dyDescent="0.3">
      <c r="A7">
        <f t="shared" si="0"/>
        <v>4</v>
      </c>
      <c r="B7" s="16" t="str">
        <f>'Week 1'!B7</f>
        <v>Alex</v>
      </c>
      <c r="C7" s="68">
        <f>'Week 1'!AJ7</f>
        <v>115</v>
      </c>
      <c r="D7" s="68">
        <f>'Week 2'!AJ7</f>
        <v>90</v>
      </c>
      <c r="E7" s="68">
        <f>'Week 3'!AJ7</f>
        <v>107</v>
      </c>
      <c r="F7" s="68">
        <f>'Week 4'!AJ7</f>
        <v>73</v>
      </c>
      <c r="G7" s="68">
        <f>'Week 5'!AJ7</f>
        <v>80</v>
      </c>
      <c r="H7" s="68">
        <f>'Week 6'!AJ7</f>
        <v>82</v>
      </c>
      <c r="I7" s="68">
        <f>'Week 7'!AJ7</f>
        <v>105</v>
      </c>
      <c r="J7" s="68">
        <f>'Week 8'!AJ7</f>
        <v>129</v>
      </c>
      <c r="K7" s="68">
        <f>'Week 9'!AJ7</f>
        <v>80</v>
      </c>
      <c r="L7" s="68">
        <f>'Week 10'!AJ7</f>
        <v>38</v>
      </c>
      <c r="M7" s="68">
        <f>'Week 11'!AJ7</f>
        <v>125</v>
      </c>
      <c r="N7" s="68">
        <f>'Week 12'!AJ7</f>
        <v>118</v>
      </c>
      <c r="O7" s="68">
        <f>'Week 13'!AJ7</f>
        <v>64</v>
      </c>
      <c r="P7" s="68">
        <f>'Week 14'!AJ7</f>
        <v>106</v>
      </c>
      <c r="Q7" s="68">
        <f>'Week 15'!AJ7</f>
        <v>102</v>
      </c>
      <c r="R7" s="68">
        <f>'Week 16'!AJ7</f>
        <v>101</v>
      </c>
      <c r="S7" s="69">
        <f>'Week 17'!AJ7</f>
        <v>92</v>
      </c>
      <c r="T7" s="18">
        <f>SUM(Table1[[#This Row],[Week1]:[Week17]])</f>
        <v>1607</v>
      </c>
      <c r="U7" s="18">
        <f>IF(Table1[[#This Row],[TOTAL]]-$O$30&gt;0,_xlfn.CONCAT("+",Table1[[#This Row],[TOTAL]]-$O$30),IF(Table1[[#This Row],[TOTAL]]-$O$30=0,"-",Table1[[#This Row],[TOTAL]]-$O$30))</f>
        <v>-10</v>
      </c>
      <c r="V7" s="95">
        <f>-50-X7+Week12</f>
        <v>-10</v>
      </c>
      <c r="W7" s="18">
        <f>SUM('Week 1'!AJ36,'Week 2'!AJ36,'Week 3'!AJ36,'Week 4'!AJ36,'Week 5'!AJ36,'Week 6'!AJ36,'Week 7'!AJ36,'Week 8'!AJ36,'Week 9'!AJ36,'Week 10'!AJ36,'Week 11'!AJ36,'Week 12'!AJ36,'Week 13'!AJ36,'Week 14'!AJ36,'Week 15'!AJ36,'Week 16'!AJ36,'Week 17'!AJ36)</f>
        <v>167</v>
      </c>
      <c r="X7" s="154">
        <v>0</v>
      </c>
      <c r="Z7" s="171"/>
    </row>
    <row r="8" spans="1:26" x14ac:dyDescent="0.3">
      <c r="A8">
        <f t="shared" si="0"/>
        <v>5</v>
      </c>
      <c r="B8" s="16" t="str">
        <f>'Week 1'!B8</f>
        <v>Katelyn</v>
      </c>
      <c r="C8" s="68">
        <f>'Week 1'!AJ8</f>
        <v>110</v>
      </c>
      <c r="D8" s="68">
        <f>'Week 2'!AJ8</f>
        <v>96</v>
      </c>
      <c r="E8" s="68">
        <f>'Week 3'!AJ8</f>
        <v>102</v>
      </c>
      <c r="F8" s="68">
        <f>'Week 4'!AJ8</f>
        <v>66</v>
      </c>
      <c r="G8" s="68">
        <f>'Week 5'!AJ8</f>
        <v>85</v>
      </c>
      <c r="H8" s="68">
        <f>'Week 6'!AJ8</f>
        <v>82</v>
      </c>
      <c r="I8" s="68">
        <f>'Week 7'!AJ8</f>
        <v>103</v>
      </c>
      <c r="J8" s="68">
        <f>'Week 8'!AJ8</f>
        <v>129</v>
      </c>
      <c r="K8" s="68">
        <f>'Week 9'!AJ8</f>
        <v>90</v>
      </c>
      <c r="L8" s="68">
        <f>'Week 10'!AJ8</f>
        <v>41</v>
      </c>
      <c r="M8" s="68">
        <f>'Week 11'!AJ8</f>
        <v>119</v>
      </c>
      <c r="N8" s="68">
        <f>'Week 12'!AJ8</f>
        <v>109</v>
      </c>
      <c r="O8" s="68">
        <f>'Week 13'!AJ8</f>
        <v>68</v>
      </c>
      <c r="P8" s="68">
        <f>'Week 14'!AJ8</f>
        <v>111</v>
      </c>
      <c r="Q8" s="68">
        <f>'Week 15'!AJ8</f>
        <v>102</v>
      </c>
      <c r="R8" s="68">
        <f>'Week 16'!AJ8</f>
        <v>93</v>
      </c>
      <c r="S8" s="69">
        <f>'Week 17'!AJ8</f>
        <v>85</v>
      </c>
      <c r="T8" s="18">
        <f>SUM(Table1[[#This Row],[Week1]:[Week17]])</f>
        <v>1591</v>
      </c>
      <c r="U8" s="18">
        <f>IF(Table1[[#This Row],[TOTAL]]-$O$30&gt;0,_xlfn.CONCAT("+",Table1[[#This Row],[TOTAL]]-$O$30),IF(Table1[[#This Row],[TOTAL]]-$O$30=0,"-",Table1[[#This Row],[TOTAL]]-$O$30))</f>
        <v>-26</v>
      </c>
      <c r="V8" s="95">
        <f>-50-X8</f>
        <v>-50</v>
      </c>
      <c r="W8" s="18">
        <f>SUM('Week 1'!AJ37,'Week 2'!AJ37,'Week 3'!AJ37,'Week 4'!AJ37,'Week 5'!AJ37,'Week 6'!AJ37,'Week 7'!AJ37,'Week 8'!AJ37,'Week 9'!AJ37,'Week 10'!AJ37,'Week 11'!AJ37,'Week 12'!AJ37,'Week 13'!AJ37,'Week 14'!AJ37,'Week 15'!AJ37,'Week 16'!AJ37,'Week 17'!AJ37)</f>
        <v>166</v>
      </c>
      <c r="X8" s="154">
        <v>0</v>
      </c>
      <c r="Z8" s="171"/>
    </row>
    <row r="9" spans="1:26" x14ac:dyDescent="0.3">
      <c r="A9">
        <f t="shared" si="0"/>
        <v>6</v>
      </c>
      <c r="B9" s="16" t="str">
        <f>'Week 1'!B25</f>
        <v>Brett</v>
      </c>
      <c r="C9" s="68">
        <f>'Week 1'!AJ25</f>
        <v>117</v>
      </c>
      <c r="D9" s="68">
        <f>'Week 2'!AJ25</f>
        <v>98</v>
      </c>
      <c r="E9" s="68">
        <f>'Week 3'!AJ25</f>
        <v>98</v>
      </c>
      <c r="F9" s="68">
        <f>'Week 4'!AJ25</f>
        <v>62</v>
      </c>
      <c r="G9" s="68">
        <f>'Week 5'!AJ25</f>
        <v>92</v>
      </c>
      <c r="H9" s="68">
        <f>'Week 6'!AJ25</f>
        <v>72</v>
      </c>
      <c r="I9" s="68">
        <f>'Week 7'!AJ25</f>
        <v>100</v>
      </c>
      <c r="J9" s="68">
        <f>'Week 8'!AJ25</f>
        <v>125</v>
      </c>
      <c r="K9" s="68">
        <f>'Week 9'!AJ25</f>
        <v>79</v>
      </c>
      <c r="L9" s="68">
        <f>'Week 10'!AJ25</f>
        <v>46</v>
      </c>
      <c r="M9" s="68">
        <f>'Week 11'!AJ25</f>
        <v>115</v>
      </c>
      <c r="N9" s="68">
        <f>'Week 12'!AJ25</f>
        <v>106</v>
      </c>
      <c r="O9" s="68">
        <f>'Week 13'!AJ25</f>
        <v>81</v>
      </c>
      <c r="P9" s="68">
        <f>'Week 14'!AJ25</f>
        <v>92</v>
      </c>
      <c r="Q9" s="68">
        <f>'Week 15'!AJ25</f>
        <v>106</v>
      </c>
      <c r="R9" s="68">
        <f>'Week 16'!AJ25</f>
        <v>110</v>
      </c>
      <c r="S9" s="69">
        <f>'Week 17'!AJ25</f>
        <v>91</v>
      </c>
      <c r="T9" s="18">
        <f>SUM(Table1[[#This Row],[Week1]:[Week17]])</f>
        <v>1590</v>
      </c>
      <c r="U9" s="18">
        <f>IF(Table1[[#This Row],[TOTAL]]-$O$30&gt;0,_xlfn.CONCAT("+",Table1[[#This Row],[TOTAL]]-$O$30),IF(Table1[[#This Row],[TOTAL]]-$O$30=0,"-",Table1[[#This Row],[TOTAL]]-$O$30))</f>
        <v>-27</v>
      </c>
      <c r="V9" s="95">
        <f>-50-X9</f>
        <v>-50</v>
      </c>
      <c r="W9" s="18">
        <f>SUM('Week 1'!AJ54,'Week 2'!AJ54,'Week 3'!AJ54,'Week 4'!AJ54,'Week 5'!AJ54,'Week 6'!AJ54,'Week 7'!AJ54,'Week 8'!AJ54,'Week 9'!AJ54,'Week 10'!AJ54,'Week 11'!AJ54,'Week 12'!AJ54,'Week 13'!AJ54,'Week 14'!AJ54,'Week 15'!AJ54,'Week 16'!AJ54,'Week 17'!AJ54)</f>
        <v>162</v>
      </c>
      <c r="X9" s="154">
        <v>0</v>
      </c>
      <c r="Z9" s="171"/>
    </row>
    <row r="10" spans="1:26" x14ac:dyDescent="0.3">
      <c r="A10">
        <f t="shared" si="0"/>
        <v>7</v>
      </c>
      <c r="B10" s="16" t="str">
        <f>'Week 1'!B10</f>
        <v>Chris</v>
      </c>
      <c r="C10" s="68">
        <f>'Week 1'!AJ10</f>
        <v>130</v>
      </c>
      <c r="D10" s="68">
        <f>'Week 2'!AJ10</f>
        <v>81</v>
      </c>
      <c r="E10" s="68">
        <f>'Week 3'!AJ10</f>
        <v>106</v>
      </c>
      <c r="F10" s="68">
        <f>'Week 4'!AJ10</f>
        <v>66</v>
      </c>
      <c r="G10" s="68">
        <f>'Week 5'!AJ10</f>
        <v>94</v>
      </c>
      <c r="H10" s="68">
        <f>'Week 6'!AJ10</f>
        <v>69</v>
      </c>
      <c r="I10" s="68">
        <f>'Week 7'!AJ10</f>
        <v>100</v>
      </c>
      <c r="J10" s="68">
        <f>'Week 8'!AJ10</f>
        <v>117</v>
      </c>
      <c r="K10" s="68">
        <f>'Week 9'!AJ10</f>
        <v>99</v>
      </c>
      <c r="L10" s="68">
        <f>'Week 10'!AJ10</f>
        <v>44</v>
      </c>
      <c r="M10" s="68">
        <f>'Week 11'!AJ10</f>
        <v>114</v>
      </c>
      <c r="N10" s="68">
        <f>'Week 12'!AJ10</f>
        <v>88</v>
      </c>
      <c r="O10" s="68">
        <f>'Week 13'!AJ10</f>
        <v>107</v>
      </c>
      <c r="P10" s="68">
        <f>'Week 14'!AJ10</f>
        <v>93</v>
      </c>
      <c r="Q10" s="68">
        <f>'Week 15'!AJ10</f>
        <v>112</v>
      </c>
      <c r="R10" s="68">
        <f>'Week 16'!AJ10</f>
        <v>89</v>
      </c>
      <c r="S10" s="69">
        <f>'Week 17'!AJ10</f>
        <v>79</v>
      </c>
      <c r="T10" s="18">
        <f>SUM(Table1[[#This Row],[Week1]:[Week17]])</f>
        <v>1588</v>
      </c>
      <c r="U10" s="18">
        <f>IF(Table1[[#This Row],[TOTAL]]-$O$30&gt;0,_xlfn.CONCAT("+",Table1[[#This Row],[TOTAL]]-$O$30),IF(Table1[[#This Row],[TOTAL]]-$O$30=0,"-",Table1[[#This Row],[TOTAL]]-$O$30))</f>
        <v>-29</v>
      </c>
      <c r="V10" s="164">
        <f>-50-X10+Week1+Week13</f>
        <v>25</v>
      </c>
      <c r="W10" s="18">
        <f>SUM('Week 1'!AJ39,'Week 2'!AJ39,'Week 3'!AJ39,'Week 4'!AJ39,'Week 5'!AJ39,'Week 6'!AJ39,'Week 7'!AJ39,'Week 8'!AJ39,'Week 9'!AJ39,'Week 10'!AJ39,'Week 11'!AJ39,'Week 12'!AJ39,'Week 13'!AJ39,'Week 14'!AJ39,'Week 15'!AJ39,'Week 16'!AJ39,'Week 17'!AJ39)</f>
        <v>164</v>
      </c>
      <c r="X10" s="154">
        <v>5</v>
      </c>
      <c r="Z10" s="171"/>
    </row>
    <row r="11" spans="1:26" x14ac:dyDescent="0.3">
      <c r="A11">
        <f t="shared" si="0"/>
        <v>8</v>
      </c>
      <c r="B11" s="16" t="str">
        <f>'Week 1'!B6</f>
        <v>Trevor</v>
      </c>
      <c r="C11" s="68">
        <f>'Week 1'!AJ6</f>
        <v>96</v>
      </c>
      <c r="D11" s="68">
        <f>'Week 2'!AJ6</f>
        <v>104</v>
      </c>
      <c r="E11" s="68">
        <f>'Week 3'!AJ6</f>
        <v>127</v>
      </c>
      <c r="F11" s="68">
        <f>'Week 4'!AJ6</f>
        <v>60</v>
      </c>
      <c r="G11" s="68">
        <f>'Week 5'!AJ6</f>
        <v>94</v>
      </c>
      <c r="H11" s="68">
        <f>'Week 6'!AJ6</f>
        <v>79</v>
      </c>
      <c r="I11" s="68">
        <f>'Week 7'!AJ6</f>
        <v>107</v>
      </c>
      <c r="J11" s="68">
        <f>'Week 8'!AJ6</f>
        <v>125</v>
      </c>
      <c r="K11" s="68">
        <f>'Week 9'!AJ6</f>
        <v>87</v>
      </c>
      <c r="L11" s="68">
        <f>'Week 10'!AJ6</f>
        <v>56</v>
      </c>
      <c r="M11" s="68">
        <f>'Week 11'!AJ6</f>
        <v>122</v>
      </c>
      <c r="N11" s="68">
        <f>'Week 12'!AJ6</f>
        <v>101</v>
      </c>
      <c r="O11" s="68">
        <f>'Week 13'!AJ6</f>
        <v>56</v>
      </c>
      <c r="P11" s="68">
        <f>'Week 14'!AJ6</f>
        <v>107</v>
      </c>
      <c r="Q11" s="68">
        <f>'Week 15'!AJ6</f>
        <v>94</v>
      </c>
      <c r="R11" s="68">
        <f>'Week 16'!AJ6</f>
        <v>89</v>
      </c>
      <c r="S11" s="69">
        <f>'Week 17'!AJ6</f>
        <v>82</v>
      </c>
      <c r="T11" s="18">
        <f>SUM(Table1[[#This Row],[Week1]:[Week17]])</f>
        <v>1586</v>
      </c>
      <c r="U11" s="18">
        <f>IF(Table1[[#This Row],[TOTAL]]-$O$30&gt;0,_xlfn.CONCAT("+",Table1[[#This Row],[TOTAL]]-$O$30),IF(Table1[[#This Row],[TOTAL]]-$O$30=0,"-",Table1[[#This Row],[TOTAL]]-$O$30))</f>
        <v>-31</v>
      </c>
      <c r="V11" s="95">
        <f>-50-X11+Week3</f>
        <v>-10</v>
      </c>
      <c r="W11" s="18">
        <f>SUM('Week 1'!AJ35,'Week 2'!AJ35,'Week 3'!AJ35,'Week 4'!AJ35,'Week 5'!AJ35,'Week 6'!AJ35,'Week 7'!AJ35,'Week 8'!AJ35,'Week 9'!AJ35,'Week 10'!AJ35,'Week 11'!AJ35,'Week 12'!AJ35,'Week 13'!AJ35,'Week 14'!AJ35,'Week 15'!AJ35,'Week 16'!AJ35,'Week 17'!AJ35)</f>
        <v>163</v>
      </c>
      <c r="X11" s="154">
        <v>0</v>
      </c>
      <c r="Z11" s="171"/>
    </row>
    <row r="12" spans="1:26" x14ac:dyDescent="0.3">
      <c r="A12">
        <f t="shared" si="0"/>
        <v>9</v>
      </c>
      <c r="B12" s="16" t="str">
        <f>'Week 1'!B20</f>
        <v>Carly</v>
      </c>
      <c r="C12" s="68">
        <f>'Week 1'!AJ20</f>
        <v>115</v>
      </c>
      <c r="D12" s="68">
        <f>'Week 2'!AJ20</f>
        <v>84</v>
      </c>
      <c r="E12" s="68">
        <f>'Week 3'!AJ20</f>
        <v>92</v>
      </c>
      <c r="F12" s="68">
        <f>'Week 4'!AJ20</f>
        <v>70</v>
      </c>
      <c r="G12" s="68">
        <f>'Week 5'!AJ20</f>
        <v>70</v>
      </c>
      <c r="H12" s="68">
        <f>'Week 6'!AJ20</f>
        <v>72</v>
      </c>
      <c r="I12" s="68">
        <f>'Week 7'!AJ20</f>
        <v>108</v>
      </c>
      <c r="J12" s="68">
        <f>'Week 8'!AJ20</f>
        <v>126</v>
      </c>
      <c r="K12" s="68">
        <f>'Week 9'!AJ20</f>
        <v>77</v>
      </c>
      <c r="L12" s="68">
        <f>'Week 10'!AJ20</f>
        <v>59</v>
      </c>
      <c r="M12" s="68">
        <f>'Week 11'!AJ20</f>
        <v>127</v>
      </c>
      <c r="N12" s="68">
        <f>'Week 12'!AJ20</f>
        <v>113</v>
      </c>
      <c r="O12" s="68">
        <f>'Week 13'!AJ20</f>
        <v>72</v>
      </c>
      <c r="P12" s="68">
        <f>'Week 14'!AJ20</f>
        <v>105</v>
      </c>
      <c r="Q12" s="68">
        <f>'Week 15'!AJ20</f>
        <v>107</v>
      </c>
      <c r="R12" s="68">
        <f>'Week 16'!AJ20</f>
        <v>91</v>
      </c>
      <c r="S12" s="69">
        <f>'Week 17'!AJ20</f>
        <v>91</v>
      </c>
      <c r="T12" s="18">
        <f>SUM(Table1[[#This Row],[Week1]:[Week17]])</f>
        <v>1579</v>
      </c>
      <c r="U12" s="18">
        <f>IF(Table1[[#This Row],[TOTAL]]-$O$30&gt;0,_xlfn.CONCAT("+",Table1[[#This Row],[TOTAL]]-$O$30),IF(Table1[[#This Row],[TOTAL]]-$O$30=0,"-",Table1[[#This Row],[TOTAL]]-$O$30))</f>
        <v>-38</v>
      </c>
      <c r="V12" s="95">
        <f>-50-X12</f>
        <v>-50</v>
      </c>
      <c r="W12" s="18">
        <f>SUM('Week 1'!AJ49,'Week 2'!AJ49,'Week 3'!AJ49,'Week 4'!AJ49,'Week 5'!AJ49,'Week 6'!AJ49,'Week 7'!AJ49,'Week 8'!AJ49,'Week 9'!AJ49,'Week 10'!AJ49,'Week 11'!AJ49,'Week 12'!AJ49,'Week 13'!AJ49,'Week 14'!AJ49,'Week 15'!AJ49,'Week 16'!AJ49,'Week 17'!AJ49)</f>
        <v>162</v>
      </c>
      <c r="X12" s="154">
        <v>0</v>
      </c>
      <c r="Z12" s="171"/>
    </row>
    <row r="13" spans="1:26" x14ac:dyDescent="0.3">
      <c r="A13">
        <f t="shared" si="0"/>
        <v>10</v>
      </c>
      <c r="B13" s="16" t="str">
        <f>'Week 1'!B11</f>
        <v>Jeremy</v>
      </c>
      <c r="C13" s="68">
        <f>'Week 1'!AJ11</f>
        <v>108</v>
      </c>
      <c r="D13" s="68">
        <f>'Week 2'!AJ11</f>
        <v>107</v>
      </c>
      <c r="E13" s="68">
        <f>'Week 3'!AJ11</f>
        <v>104</v>
      </c>
      <c r="F13" s="68">
        <f>'Week 4'!AJ11</f>
        <v>73</v>
      </c>
      <c r="G13" s="68">
        <f>'Week 5'!AJ11</f>
        <v>79</v>
      </c>
      <c r="H13" s="68">
        <f>'Week 6'!AJ11</f>
        <v>84</v>
      </c>
      <c r="I13" s="68">
        <f>'Week 7'!AJ11</f>
        <v>93</v>
      </c>
      <c r="J13" s="68">
        <f>'Week 8'!AJ11</f>
        <v>128</v>
      </c>
      <c r="K13" s="68">
        <f>'Week 9'!AJ11</f>
        <v>82</v>
      </c>
      <c r="L13" s="68">
        <f>'Week 10'!AJ11</f>
        <v>49</v>
      </c>
      <c r="M13" s="68">
        <f>'Week 11'!AJ11</f>
        <v>117</v>
      </c>
      <c r="N13" s="68">
        <f>'Week 12'!AJ11</f>
        <v>95</v>
      </c>
      <c r="O13" s="68">
        <f>'Week 13'!AJ11</f>
        <v>69</v>
      </c>
      <c r="P13" s="68">
        <f>'Week 14'!AJ11</f>
        <v>104</v>
      </c>
      <c r="Q13" s="68">
        <f>'Week 15'!AJ11</f>
        <v>108</v>
      </c>
      <c r="R13" s="68">
        <f>'Week 16'!AJ11</f>
        <v>95</v>
      </c>
      <c r="S13" s="69">
        <f>'Week 17'!AJ11</f>
        <v>84</v>
      </c>
      <c r="T13" s="18">
        <f>SUM(Table1[[#This Row],[Week1]:[Week17]])</f>
        <v>1579</v>
      </c>
      <c r="U13" s="18">
        <f>IF(Table1[[#This Row],[TOTAL]]-$O$30&gt;0,_xlfn.CONCAT("+",Table1[[#This Row],[TOTAL]]-$O$30),IF(Table1[[#This Row],[TOTAL]]-$O$30=0,"-",Table1[[#This Row],[TOTAL]]-$O$30))</f>
        <v>-38</v>
      </c>
      <c r="V13" s="95">
        <f>-50-X13</f>
        <v>-55</v>
      </c>
      <c r="W13" s="18">
        <f>SUM('Week 1'!AJ40,'Week 2'!AJ40,'Week 3'!AJ40,'Week 4'!AJ40,'Week 5'!AJ40,'Week 6'!AJ40,'Week 7'!AJ40,'Week 8'!AJ40,'Week 9'!AJ40,'Week 10'!AJ40,'Week 11'!AJ40,'Week 12'!AJ40,'Week 13'!AJ40,'Week 14'!AJ40,'Week 15'!AJ40,'Week 16'!AJ40,'Week 17'!AJ40)</f>
        <v>161</v>
      </c>
      <c r="X13" s="154">
        <v>5</v>
      </c>
      <c r="Z13" s="171"/>
    </row>
    <row r="14" spans="1:26" x14ac:dyDescent="0.3">
      <c r="A14">
        <f t="shared" si="0"/>
        <v>11</v>
      </c>
      <c r="B14" s="16" t="str">
        <f>'Week 1'!B24</f>
        <v>Randi</v>
      </c>
      <c r="C14" s="68">
        <f>'Week 1'!AJ24</f>
        <v>109</v>
      </c>
      <c r="D14" s="68">
        <f>'Week 2'!AJ24</f>
        <v>98</v>
      </c>
      <c r="E14" s="68">
        <f>'Week 3'!AJ24</f>
        <v>103</v>
      </c>
      <c r="F14" s="68">
        <f>'Week 4'!AJ24</f>
        <v>65</v>
      </c>
      <c r="G14" s="68">
        <f>'Week 5'!AJ24</f>
        <v>71</v>
      </c>
      <c r="H14" s="68">
        <f>'Week 6'!AJ24</f>
        <v>65</v>
      </c>
      <c r="I14" s="68">
        <f>'Week 7'!AJ24</f>
        <v>108</v>
      </c>
      <c r="J14" s="68">
        <f>'Week 8'!AJ24</f>
        <v>122</v>
      </c>
      <c r="K14" s="68">
        <f>'Week 9'!AJ24</f>
        <v>99</v>
      </c>
      <c r="L14" s="68">
        <f>'Week 10'!AJ24</f>
        <v>54</v>
      </c>
      <c r="M14" s="68">
        <f>'Week 11'!AJ24</f>
        <v>116</v>
      </c>
      <c r="N14" s="68">
        <f>'Week 12'!AJ24</f>
        <v>104</v>
      </c>
      <c r="O14" s="68">
        <f>'Week 13'!AJ24</f>
        <v>69</v>
      </c>
      <c r="P14" s="68">
        <f>'Week 14'!AJ24</f>
        <v>110</v>
      </c>
      <c r="Q14" s="68">
        <f>'Week 15'!AJ24</f>
        <v>98</v>
      </c>
      <c r="R14" s="68">
        <f>'Week 16'!AJ24</f>
        <v>90</v>
      </c>
      <c r="S14" s="69">
        <f>'Week 17'!AJ24</f>
        <v>97</v>
      </c>
      <c r="T14" s="18">
        <f>SUM(Table1[[#This Row],[Week1]:[Week17]])</f>
        <v>1578</v>
      </c>
      <c r="U14" s="18">
        <f>IF(Table1[[#This Row],[TOTAL]]-$O$30&gt;0,_xlfn.CONCAT("+",Table1[[#This Row],[TOTAL]]-$O$30),IF(Table1[[#This Row],[TOTAL]]-$O$30=0,"-",Table1[[#This Row],[TOTAL]]-$O$30))</f>
        <v>-39</v>
      </c>
      <c r="V14" s="95">
        <f>-50-X14</f>
        <v>-50</v>
      </c>
      <c r="W14" s="18">
        <f>SUM('Week 1'!AJ53,'Week 2'!AJ53,'Week 3'!AJ53,'Week 4'!AJ53,'Week 5'!AJ53,'Week 6'!AJ53,'Week 7'!AJ53,'Week 8'!AJ53,'Week 9'!AJ53,'Week 10'!AJ53,'Week 11'!AJ53,'Week 12'!AJ53,'Week 13'!AJ53,'Week 14'!AJ53,'Week 15'!AJ53,'Week 16'!AJ53,'Week 17'!AJ53)</f>
        <v>162</v>
      </c>
      <c r="X14" s="154">
        <v>0</v>
      </c>
      <c r="Z14" s="171"/>
    </row>
    <row r="15" spans="1:26" x14ac:dyDescent="0.3">
      <c r="A15">
        <f t="shared" si="0"/>
        <v>12</v>
      </c>
      <c r="B15" s="16" t="str">
        <f>'Week 1'!B22</f>
        <v>Trent</v>
      </c>
      <c r="C15" s="68">
        <f>'Week 1'!AJ22</f>
        <v>110</v>
      </c>
      <c r="D15" s="68">
        <f>'Week 2'!AJ22</f>
        <v>94</v>
      </c>
      <c r="E15" s="68">
        <f>'Week 3'!AJ22</f>
        <v>100</v>
      </c>
      <c r="F15" s="68">
        <f>'Week 4'!AJ22</f>
        <v>60</v>
      </c>
      <c r="G15" s="68">
        <f>'Week 5'!AJ22</f>
        <v>74</v>
      </c>
      <c r="H15" s="68">
        <f>'Week 6'!AJ22</f>
        <v>74</v>
      </c>
      <c r="I15" s="68">
        <f>'Week 7'!AJ22</f>
        <v>94</v>
      </c>
      <c r="J15" s="68">
        <f>'Week 8'!AJ22</f>
        <v>127</v>
      </c>
      <c r="K15" s="68">
        <f>'Week 9'!AJ22</f>
        <v>92</v>
      </c>
      <c r="L15" s="68">
        <f>'Week 10'!AJ22</f>
        <v>48</v>
      </c>
      <c r="M15" s="68">
        <f>'Week 11'!AJ22</f>
        <v>130</v>
      </c>
      <c r="N15" s="68">
        <f>'Week 12'!AJ22</f>
        <v>105</v>
      </c>
      <c r="O15" s="68">
        <f>'Week 13'!AJ22</f>
        <v>75</v>
      </c>
      <c r="P15" s="68">
        <f>'Week 14'!AJ22</f>
        <v>89</v>
      </c>
      <c r="Q15" s="68">
        <f>'Week 15'!AJ22</f>
        <v>106</v>
      </c>
      <c r="R15" s="68">
        <f>'Week 16'!AJ22</f>
        <v>111</v>
      </c>
      <c r="S15" s="69">
        <f>'Week 17'!AJ22</f>
        <v>87</v>
      </c>
      <c r="T15" s="18">
        <f>SUM(Table1[[#This Row],[Week1]:[Week17]])</f>
        <v>1576</v>
      </c>
      <c r="U15" s="18">
        <f>IF(Table1[[#This Row],[TOTAL]]-$O$30&gt;0,_xlfn.CONCAT("+",Table1[[#This Row],[TOTAL]]-$O$30),IF(Table1[[#This Row],[TOTAL]]-$O$30=0,"-",Table1[[#This Row],[TOTAL]]-$O$30))</f>
        <v>-41</v>
      </c>
      <c r="V15" s="164">
        <f>-50-X15+Week11+Week16</f>
        <v>25</v>
      </c>
      <c r="W15" s="18">
        <f>SUM('Week 1'!AJ51,'Week 2'!AJ51,'Week 3'!AJ51,'Week 4'!AJ51,'Week 5'!AJ51,'Week 6'!AJ51,'Week 7'!AJ51,'Week 8'!AJ51,'Week 9'!AJ51,'Week 10'!AJ51,'Week 11'!AJ51,'Week 12'!AJ51,'Week 13'!AJ51,'Week 14'!AJ51,'Week 15'!AJ51,'Week 16'!AJ51,'Week 17'!AJ51)</f>
        <v>161</v>
      </c>
      <c r="X15" s="154">
        <v>5</v>
      </c>
      <c r="Z15" s="171"/>
    </row>
    <row r="16" spans="1:26" x14ac:dyDescent="0.3">
      <c r="A16">
        <f t="shared" si="0"/>
        <v>13</v>
      </c>
      <c r="B16" s="16" t="str">
        <f>'Week 1'!B13</f>
        <v>Cody</v>
      </c>
      <c r="C16" s="68">
        <f>'Week 1'!AJ13</f>
        <v>112</v>
      </c>
      <c r="D16" s="68">
        <f>'Week 2'!AJ13</f>
        <v>88</v>
      </c>
      <c r="E16" s="68">
        <f>'Week 3'!AJ13</f>
        <v>99</v>
      </c>
      <c r="F16" s="68">
        <f>'Week 4'!AJ13</f>
        <v>68</v>
      </c>
      <c r="G16" s="68">
        <f>'Week 5'!AJ13</f>
        <v>85</v>
      </c>
      <c r="H16" s="68">
        <f>'Week 6'!AJ13</f>
        <v>64</v>
      </c>
      <c r="I16" s="68">
        <f>'Week 7'!AJ13</f>
        <v>103</v>
      </c>
      <c r="J16" s="68">
        <f>'Week 8'!AJ13</f>
        <v>130</v>
      </c>
      <c r="K16" s="68">
        <f>'Week 9'!AJ13</f>
        <v>80</v>
      </c>
      <c r="L16" s="68">
        <f>'Week 10'!AJ13</f>
        <v>48</v>
      </c>
      <c r="M16" s="68">
        <f>'Week 11'!AJ13</f>
        <v>116</v>
      </c>
      <c r="N16" s="68">
        <f>'Week 12'!AJ13</f>
        <v>99</v>
      </c>
      <c r="O16" s="68">
        <f>'Week 13'!AJ13</f>
        <v>75</v>
      </c>
      <c r="P16" s="68">
        <f>'Week 14'!AJ13</f>
        <v>96</v>
      </c>
      <c r="Q16" s="68">
        <f>'Week 15'!AJ13</f>
        <v>109</v>
      </c>
      <c r="R16" s="68">
        <f>'Week 16'!AJ13</f>
        <v>89</v>
      </c>
      <c r="S16" s="69">
        <f>'Week 17'!AJ13</f>
        <v>102</v>
      </c>
      <c r="T16" s="18">
        <f>SUM(Table1[[#This Row],[Week1]:[Week17]])</f>
        <v>1563</v>
      </c>
      <c r="U16" s="18">
        <f>IF(Table1[[#This Row],[TOTAL]]-$O$30&gt;0,_xlfn.CONCAT("+",Table1[[#This Row],[TOTAL]]-$O$30),IF(Table1[[#This Row],[TOTAL]]-$O$30=0,"-",Table1[[#This Row],[TOTAL]]-$O$30))</f>
        <v>-54</v>
      </c>
      <c r="V16" s="95">
        <f>-50-X16</f>
        <v>-50</v>
      </c>
      <c r="W16" s="18">
        <f>SUM('Week 1'!AJ42,'Week 2'!AJ42,'Week 3'!AJ42,'Week 4'!AJ42,'Week 5'!AJ42,'Week 6'!AJ42,'Week 7'!AJ42,'Week 8'!AJ42,'Week 9'!AJ42,'Week 10'!AJ42,'Week 11'!AJ42,'Week 12'!AJ42,'Week 13'!AJ42,'Week 14'!AJ42,'Week 15'!AJ42,'Week 16'!AJ42,'Week 17'!AJ42)</f>
        <v>165</v>
      </c>
      <c r="X16" s="154">
        <v>0</v>
      </c>
      <c r="Z16" s="171"/>
    </row>
    <row r="17" spans="1:26" x14ac:dyDescent="0.3">
      <c r="A17">
        <f t="shared" si="0"/>
        <v>14</v>
      </c>
      <c r="B17" s="16" t="str">
        <f>'Week 1'!B23</f>
        <v>Mitch</v>
      </c>
      <c r="C17" s="70">
        <f>'Week 1'!AJ23</f>
        <v>85</v>
      </c>
      <c r="D17" s="70">
        <f>'Week 2'!AJ23</f>
        <v>84</v>
      </c>
      <c r="E17" s="68">
        <f>'Week 3'!AJ23</f>
        <v>96</v>
      </c>
      <c r="F17" s="68">
        <f>'Week 4'!AJ23</f>
        <v>63</v>
      </c>
      <c r="G17" s="68">
        <f>'Week 5'!AJ23</f>
        <v>94</v>
      </c>
      <c r="H17" s="68">
        <f>'Week 6'!AJ23</f>
        <v>77</v>
      </c>
      <c r="I17" s="68">
        <f>'Week 7'!AJ23</f>
        <v>118</v>
      </c>
      <c r="J17" s="68">
        <f>'Week 8'!AJ23</f>
        <v>119</v>
      </c>
      <c r="K17" s="68">
        <f>'Week 9'!AJ23</f>
        <v>95</v>
      </c>
      <c r="L17" s="68">
        <f>'Week 10'!AJ23</f>
        <v>68</v>
      </c>
      <c r="M17" s="68">
        <f>'Week 11'!AJ23</f>
        <v>125</v>
      </c>
      <c r="N17" s="68">
        <f>'Week 12'!AJ23</f>
        <v>89</v>
      </c>
      <c r="O17" s="68">
        <f>'Week 13'!AJ23</f>
        <v>72</v>
      </c>
      <c r="P17" s="68">
        <f>'Week 14'!AJ23</f>
        <v>108</v>
      </c>
      <c r="Q17" s="68">
        <f>'Week 15'!AJ23</f>
        <v>105</v>
      </c>
      <c r="R17" s="70">
        <f>'Week 16'!AJ23</f>
        <v>92</v>
      </c>
      <c r="S17" s="69">
        <f>'Week 17'!AJ23</f>
        <v>72</v>
      </c>
      <c r="T17" s="25">
        <f>SUM(Table1[[#This Row],[Week1]:[Week17]])</f>
        <v>1562</v>
      </c>
      <c r="U17" s="25">
        <f>IF(Table1[[#This Row],[TOTAL]]-$O$30&gt;0,_xlfn.CONCAT("+",Table1[[#This Row],[TOTAL]]-$O$30),IF(Table1[[#This Row],[TOTAL]]-$O$30=0,"-",Table1[[#This Row],[TOTAL]]-$O$30))</f>
        <v>-55</v>
      </c>
      <c r="V17" s="164">
        <f>-50-X17+Week7+Week10</f>
        <v>30</v>
      </c>
      <c r="W17" s="25">
        <f>SUM('Week 1'!AJ52,'Week 2'!AJ52,'Week 3'!AJ52,'Week 4'!AJ52,'Week 5'!AJ52,'Week 6'!AJ52,'Week 7'!AJ52,'Week 8'!AJ52,'Week 9'!AJ52,'Week 10'!AJ52,'Week 11'!AJ52,'Week 12'!AJ52,'Week 13'!AJ52,'Week 14'!AJ52,'Week 15'!AJ52,'Week 16'!AJ52,'Week 17'!AJ52)</f>
        <v>161</v>
      </c>
      <c r="X17" s="155">
        <v>0</v>
      </c>
      <c r="Z17" s="171"/>
    </row>
    <row r="18" spans="1:26" x14ac:dyDescent="0.3">
      <c r="A18">
        <f t="shared" si="0"/>
        <v>15</v>
      </c>
      <c r="B18" s="16" t="str">
        <f>'Week 1'!B5</f>
        <v>Ben</v>
      </c>
      <c r="C18" s="70">
        <f>'Week 1'!AJ5</f>
        <v>104</v>
      </c>
      <c r="D18" s="70">
        <f>'Week 2'!AJ5</f>
        <v>109</v>
      </c>
      <c r="E18" s="68">
        <f>'Week 3'!AJ5</f>
        <v>85</v>
      </c>
      <c r="F18" s="68">
        <f>'Week 4'!AJ5</f>
        <v>63</v>
      </c>
      <c r="G18" s="68">
        <f>'Week 5'!AJ5</f>
        <v>69</v>
      </c>
      <c r="H18" s="68">
        <f>'Week 6'!AJ5</f>
        <v>86</v>
      </c>
      <c r="I18" s="68">
        <f>'Week 7'!AJ5</f>
        <v>96</v>
      </c>
      <c r="J18" s="68">
        <f>'Week 8'!AJ5</f>
        <v>129</v>
      </c>
      <c r="K18" s="68">
        <f>'Week 9'!AJ5</f>
        <v>89</v>
      </c>
      <c r="L18" s="68">
        <f>'Week 10'!AJ5</f>
        <v>60</v>
      </c>
      <c r="M18" s="68">
        <f>'Week 11'!AJ5</f>
        <v>119</v>
      </c>
      <c r="N18" s="68">
        <f>'Week 12'!AJ5</f>
        <v>84</v>
      </c>
      <c r="O18" s="68">
        <f>'Week 13'!AJ5</f>
        <v>92</v>
      </c>
      <c r="P18" s="68">
        <f>'Week 14'!AJ5</f>
        <v>101</v>
      </c>
      <c r="Q18" s="68">
        <f>'Week 15'!AJ5</f>
        <v>95</v>
      </c>
      <c r="R18" s="70">
        <f>'Week 16'!AJ5</f>
        <v>90</v>
      </c>
      <c r="S18" s="69">
        <f>'Week 17'!AJ5</f>
        <v>89</v>
      </c>
      <c r="T18" s="32">
        <f>SUM(Table1[[#This Row],[Week1]:[Week17]])</f>
        <v>1560</v>
      </c>
      <c r="U18" s="32">
        <f>IF(Table1[[#This Row],[TOTAL]]-$O$30&gt;0,_xlfn.CONCAT("+",Table1[[#This Row],[TOTAL]]-$O$30),IF(Table1[[#This Row],[TOTAL]]-$O$30=0,"-",Table1[[#This Row],[TOTAL]]-$O$30))</f>
        <v>-57</v>
      </c>
      <c r="V18" s="95">
        <f>-50-X18</f>
        <v>-50</v>
      </c>
      <c r="W18" s="32">
        <f>SUM('Week 1'!AJ34,'Week 2'!AJ34,'Week 3'!AJ34,'Week 4'!AJ34,'Week 5'!AJ34,'Week 6'!AJ34,'Week 7'!AJ34,'Week 8'!AJ34,'Week 9'!AJ34,'Week 10'!AJ34,'Week 11'!AJ34,'Week 12'!AJ34,'Week 13'!AJ34,'Week 14'!AJ34,'Week 15'!AJ34,'Week 16'!AJ34,'Week 17'!AJ34)</f>
        <v>158</v>
      </c>
      <c r="X18" s="156">
        <v>0</v>
      </c>
      <c r="Z18" s="171"/>
    </row>
    <row r="19" spans="1:26" x14ac:dyDescent="0.3">
      <c r="A19">
        <f t="shared" si="0"/>
        <v>16</v>
      </c>
      <c r="B19" s="16" t="str">
        <f>'Week 1'!B14</f>
        <v>Tom</v>
      </c>
      <c r="C19" s="68">
        <f>'Week 1'!AJ14</f>
        <v>107</v>
      </c>
      <c r="D19" s="68">
        <f>'Week 2'!AJ14</f>
        <v>84</v>
      </c>
      <c r="E19" s="68">
        <f>'Week 3'!AJ14</f>
        <v>100</v>
      </c>
      <c r="F19" s="68">
        <f>'Week 4'!AJ14</f>
        <v>64</v>
      </c>
      <c r="G19" s="68">
        <f>'Week 5'!AJ14</f>
        <v>90</v>
      </c>
      <c r="H19" s="68">
        <f>'Week 6'!AJ14</f>
        <v>72</v>
      </c>
      <c r="I19" s="68">
        <f>'Week 7'!AJ14</f>
        <v>83</v>
      </c>
      <c r="J19" s="68">
        <f>'Week 8'!AJ14</f>
        <v>126</v>
      </c>
      <c r="K19" s="68">
        <f>'Week 9'!AJ14</f>
        <v>120</v>
      </c>
      <c r="L19" s="68">
        <f>'Week 10'!AJ14</f>
        <v>51</v>
      </c>
      <c r="M19" s="68">
        <f>'Week 11'!AJ14</f>
        <v>114</v>
      </c>
      <c r="N19" s="68">
        <f>'Week 12'!AJ14</f>
        <v>99</v>
      </c>
      <c r="O19" s="68">
        <f>'Week 13'!AJ14</f>
        <v>71</v>
      </c>
      <c r="P19" s="68">
        <f>'Week 14'!AJ14</f>
        <v>101</v>
      </c>
      <c r="Q19" s="68">
        <f>'Week 15'!AJ14</f>
        <v>99</v>
      </c>
      <c r="R19" s="68">
        <f>'Week 16'!AJ14</f>
        <v>95</v>
      </c>
      <c r="S19" s="69">
        <f>'Week 17'!AJ14</f>
        <v>79</v>
      </c>
      <c r="T19" s="25">
        <f>SUM(Table1[[#This Row],[Week1]:[Week17]])</f>
        <v>1555</v>
      </c>
      <c r="U19" s="25">
        <f>IF(Table1[[#This Row],[TOTAL]]-$O$30&gt;0,_xlfn.CONCAT("+",Table1[[#This Row],[TOTAL]]-$O$30),IF(Table1[[#This Row],[TOTAL]]-$O$30=0,"-",Table1[[#This Row],[TOTAL]]-$O$30))</f>
        <v>-62</v>
      </c>
      <c r="V19" s="164">
        <f>-50-X19+Week8+Week9</f>
        <v>30</v>
      </c>
      <c r="W19" s="25">
        <f>SUM('Week 1'!AJ43,'Week 2'!AJ43,'Week 3'!AJ43,'Week 4'!AJ43,'Week 5'!AJ43,'Week 6'!AJ43,'Week 7'!AJ43,'Week 8'!AJ43,'Week 9'!AJ43,'Week 10'!AJ43,'Week 11'!AJ43,'Week 12'!AJ43,'Week 13'!AJ43,'Week 14'!AJ43,'Week 15'!AJ43,'Week 16'!AJ43,'Week 17'!AJ43)</f>
        <v>163</v>
      </c>
      <c r="X19" s="155">
        <v>0</v>
      </c>
      <c r="Z19" s="171"/>
    </row>
    <row r="20" spans="1:26" x14ac:dyDescent="0.3">
      <c r="A20">
        <f t="shared" si="0"/>
        <v>17</v>
      </c>
      <c r="B20" s="16" t="str">
        <f>'Week 1'!B15</f>
        <v>Austin</v>
      </c>
      <c r="C20" s="70">
        <f>'Week 1'!AJ15</f>
        <v>106</v>
      </c>
      <c r="D20" s="70">
        <f>'Week 2'!AJ15</f>
        <v>110</v>
      </c>
      <c r="E20" s="68">
        <f>'Week 3'!AJ15</f>
        <v>111</v>
      </c>
      <c r="F20" s="68">
        <f>'Week 4'!AJ15</f>
        <v>58</v>
      </c>
      <c r="G20" s="68">
        <f>'Week 5'!AJ15</f>
        <v>77</v>
      </c>
      <c r="H20" s="68">
        <f>'Week 6'!AJ15</f>
        <v>71</v>
      </c>
      <c r="I20" s="68">
        <f>'Week 7'!AJ15</f>
        <v>91</v>
      </c>
      <c r="J20" s="68">
        <f>'Week 8'!AJ15</f>
        <v>126</v>
      </c>
      <c r="K20" s="68">
        <f>'Week 9'!AJ15</f>
        <v>79</v>
      </c>
      <c r="L20" s="68">
        <f>'Week 10'!AJ15</f>
        <v>59</v>
      </c>
      <c r="M20" s="68">
        <f>'Week 11'!AJ15</f>
        <v>109</v>
      </c>
      <c r="N20" s="68">
        <f>'Week 12'!AJ15</f>
        <v>106</v>
      </c>
      <c r="O20" s="68">
        <f>'Week 13'!AJ15</f>
        <v>78</v>
      </c>
      <c r="P20" s="68">
        <f>'Week 14'!AJ15</f>
        <v>111</v>
      </c>
      <c r="Q20" s="68">
        <f>'Week 15'!AJ15</f>
        <v>98</v>
      </c>
      <c r="R20" s="70">
        <f>'Week 16'!AJ15</f>
        <v>84</v>
      </c>
      <c r="S20" s="69">
        <f>'Week 17'!AJ15</f>
        <v>74</v>
      </c>
      <c r="T20" s="39">
        <f>SUM(Table1[[#This Row],[Week1]:[Week17]])</f>
        <v>1548</v>
      </c>
      <c r="U20" s="39">
        <f>IF(Table1[[#This Row],[TOTAL]]-$O$30&gt;0,_xlfn.CONCAT("+",Table1[[#This Row],[TOTAL]]-$O$30),IF(Table1[[#This Row],[TOTAL]]-$O$30=0,"-",Table1[[#This Row],[TOTAL]]-$O$30))</f>
        <v>-69</v>
      </c>
      <c r="V20" s="95">
        <f>-50-X20+Week2</f>
        <v>-10</v>
      </c>
      <c r="W20" s="39">
        <f>SUM('Week 1'!AJ44,'Week 2'!AJ44,'Week 3'!AJ44,'Week 4'!AJ44,'Week 5'!AJ44,'Week 6'!AJ44,'Week 7'!AJ44,'Week 8'!AJ44,'Week 9'!AJ44,'Week 10'!AJ44,'Week 11'!AJ44,'Week 12'!AJ44,'Week 13'!AJ44,'Week 14'!AJ44,'Week 15'!AJ44,'Week 16'!AJ44,'Week 17'!AJ44)</f>
        <v>160</v>
      </c>
      <c r="X20" s="157">
        <v>0</v>
      </c>
      <c r="Z20" s="171"/>
    </row>
    <row r="21" spans="1:26" x14ac:dyDescent="0.3">
      <c r="A21">
        <f t="shared" si="0"/>
        <v>18</v>
      </c>
      <c r="B21" s="16" t="str">
        <f>'Week 1'!B16</f>
        <v>Cecil</v>
      </c>
      <c r="C21" s="70">
        <f>'Week 1'!AJ16</f>
        <v>114</v>
      </c>
      <c r="D21" s="70">
        <f>'Week 2'!AJ16</f>
        <v>97</v>
      </c>
      <c r="E21" s="68">
        <f>'Week 3'!AJ16</f>
        <v>97</v>
      </c>
      <c r="F21" s="68">
        <f>'Week 4'!AJ16</f>
        <v>61</v>
      </c>
      <c r="G21" s="68">
        <f>'Week 5'!AJ16</f>
        <v>75</v>
      </c>
      <c r="H21" s="68">
        <f>'Week 6'!AJ16</f>
        <v>76</v>
      </c>
      <c r="I21" s="68">
        <f>'Week 7'!AJ16</f>
        <v>111</v>
      </c>
      <c r="J21" s="68">
        <f>'Week 8'!AJ16</f>
        <v>123</v>
      </c>
      <c r="K21" s="68">
        <f>'Week 9'!AJ16</f>
        <v>92</v>
      </c>
      <c r="L21" s="68">
        <f>'Week 10'!AJ16</f>
        <v>52</v>
      </c>
      <c r="M21" s="68">
        <f>'Week 11'!AJ16</f>
        <v>106</v>
      </c>
      <c r="N21" s="68">
        <f>'Week 12'!AJ16</f>
        <v>94</v>
      </c>
      <c r="O21" s="68">
        <f>'Week 13'!AJ16</f>
        <v>66</v>
      </c>
      <c r="P21" s="68">
        <f>'Week 14'!AJ16</f>
        <v>102</v>
      </c>
      <c r="Q21" s="68">
        <f>'Week 15'!AJ16</f>
        <v>90</v>
      </c>
      <c r="R21" s="70">
        <f>'Week 16'!AJ16</f>
        <v>83</v>
      </c>
      <c r="S21" s="69">
        <f>'Week 17'!AJ16</f>
        <v>103</v>
      </c>
      <c r="T21" s="39">
        <f>SUM(Table1[[#This Row],[Week1]:[Week17]])</f>
        <v>1542</v>
      </c>
      <c r="U21" s="39">
        <f>IF(Table1[[#This Row],[TOTAL]]-$O$30&gt;0,_xlfn.CONCAT("+",Table1[[#This Row],[TOTAL]]-$O$30),IF(Table1[[#This Row],[TOTAL]]-$O$30=0,"-",Table1[[#This Row],[TOTAL]]-$O$30))</f>
        <v>-75</v>
      </c>
      <c r="V21" s="95">
        <f>-50-X21</f>
        <v>-50</v>
      </c>
      <c r="W21" s="39">
        <f>SUM('Week 1'!AJ45,'Week 2'!AJ45,'Week 3'!AJ45,'Week 4'!AJ45,'Week 5'!AJ45,'Week 6'!AJ45,'Week 7'!AJ45,'Week 8'!AJ45,'Week 9'!AJ45,'Week 10'!AJ45,'Week 11'!AJ45,'Week 12'!AJ45,'Week 13'!AJ45,'Week 14'!AJ45,'Week 15'!AJ45,'Week 16'!AJ45,'Week 17'!AJ45)</f>
        <v>158</v>
      </c>
      <c r="X21" s="157">
        <v>0</v>
      </c>
      <c r="Z21" s="171"/>
    </row>
    <row r="22" spans="1:26" x14ac:dyDescent="0.3">
      <c r="A22">
        <f t="shared" si="0"/>
        <v>19</v>
      </c>
      <c r="B22" s="16" t="str">
        <f>'Week 1'!B9</f>
        <v>Shelby</v>
      </c>
      <c r="C22" s="70">
        <f>'Week 1'!AJ9</f>
        <v>116</v>
      </c>
      <c r="D22" s="70">
        <f>'Week 2'!AJ9</f>
        <v>59</v>
      </c>
      <c r="E22" s="68">
        <f>'Week 3'!AJ9</f>
        <v>91</v>
      </c>
      <c r="F22" s="68">
        <f>'Week 4'!AJ9</f>
        <v>63</v>
      </c>
      <c r="G22" s="68">
        <f>'Week 5'!AJ9</f>
        <v>95</v>
      </c>
      <c r="H22" s="68">
        <f>'Week 6'!AJ9</f>
        <v>70</v>
      </c>
      <c r="I22" s="68">
        <f>'Week 7'!AJ9</f>
        <v>85</v>
      </c>
      <c r="J22" s="68">
        <f>'Week 8'!AJ9</f>
        <v>131</v>
      </c>
      <c r="K22" s="68">
        <f>'Week 9'!AJ9</f>
        <v>93</v>
      </c>
      <c r="L22" s="68">
        <f>'Week 10'!AJ9</f>
        <v>64</v>
      </c>
      <c r="M22" s="68">
        <f>'Week 11'!AJ9</f>
        <v>107</v>
      </c>
      <c r="N22" s="68">
        <f>'Week 12'!AJ9</f>
        <v>80</v>
      </c>
      <c r="O22" s="68">
        <f>'Week 13'!AJ9</f>
        <v>74</v>
      </c>
      <c r="P22" s="68">
        <f>'Week 14'!AJ9</f>
        <v>99</v>
      </c>
      <c r="Q22" s="68">
        <f>'Week 15'!AJ9</f>
        <v>98</v>
      </c>
      <c r="R22" s="70">
        <f>'Week 16'!AJ9</f>
        <v>101</v>
      </c>
      <c r="S22" s="69">
        <f>'Week 17'!AJ9</f>
        <v>104</v>
      </c>
      <c r="T22" s="39">
        <f>SUM(Table1[[#This Row],[Week1]:[Week17]])</f>
        <v>1530</v>
      </c>
      <c r="U22" s="39">
        <f>IF(Table1[[#This Row],[TOTAL]]-$O$30&gt;0,_xlfn.CONCAT("+",Table1[[#This Row],[TOTAL]]-$O$30),IF(Table1[[#This Row],[TOTAL]]-$O$30=0,"-",Table1[[#This Row],[TOTAL]]-$O$30))</f>
        <v>-87</v>
      </c>
      <c r="V22" s="95">
        <f>-50-X22+Week17</f>
        <v>-10</v>
      </c>
      <c r="W22" s="39">
        <f>SUM('Week 1'!AJ38,'Week 2'!AJ38,'Week 3'!AJ38,'Week 4'!AJ38,'Week 5'!AJ38,'Week 6'!AJ38,'Week 7'!AJ38,'Week 8'!AJ38,'Week 9'!AJ38,'Week 10'!AJ38,'Week 11'!AJ38,'Week 12'!AJ38,'Week 13'!AJ38,'Week 14'!AJ38,'Week 15'!AJ38,'Week 16'!AJ38,'Week 17'!AJ38)</f>
        <v>161</v>
      </c>
      <c r="X22" s="157">
        <v>0</v>
      </c>
      <c r="Z22" s="171"/>
    </row>
    <row r="23" spans="1:26" x14ac:dyDescent="0.3">
      <c r="A23">
        <f t="shared" si="0"/>
        <v>20</v>
      </c>
      <c r="B23" s="16" t="str">
        <f>'Week 1'!B18</f>
        <v>Walker</v>
      </c>
      <c r="C23" s="70">
        <f>'Week 1'!AJ18</f>
        <v>114</v>
      </c>
      <c r="D23" s="70">
        <f>'Week 2'!AJ18</f>
        <v>92</v>
      </c>
      <c r="E23" s="68">
        <f>'Week 3'!AJ18</f>
        <v>92</v>
      </c>
      <c r="F23" s="68">
        <f>'Week 4'!AJ18</f>
        <v>63</v>
      </c>
      <c r="G23" s="68">
        <f>'Week 5'!AJ18</f>
        <v>80</v>
      </c>
      <c r="H23" s="68">
        <f>'Week 6'!AJ18</f>
        <v>73</v>
      </c>
      <c r="I23" s="68">
        <f>'Week 7'!AJ18</f>
        <v>113</v>
      </c>
      <c r="J23" s="68">
        <f>'Week 8'!AJ18</f>
        <v>121</v>
      </c>
      <c r="K23" s="68">
        <f>'Week 9'!AJ18</f>
        <v>93</v>
      </c>
      <c r="L23" s="68">
        <f>'Week 10'!AJ18</f>
        <v>58</v>
      </c>
      <c r="M23" s="68">
        <f>'Week 11'!AJ18</f>
        <v>107</v>
      </c>
      <c r="N23" s="68">
        <f>'Week 12'!AJ18</f>
        <v>100</v>
      </c>
      <c r="O23" s="68">
        <f>'Week 13'!AJ18</f>
        <v>75</v>
      </c>
      <c r="P23" s="68">
        <f>'Week 14'!AJ18</f>
        <v>74</v>
      </c>
      <c r="Q23" s="68">
        <f>'Week 15'!AJ18</f>
        <v>103</v>
      </c>
      <c r="R23" s="70">
        <f>'Week 16'!AJ18</f>
        <v>92</v>
      </c>
      <c r="S23" s="69">
        <f>'Week 17'!AJ18</f>
        <v>78</v>
      </c>
      <c r="T23" s="39">
        <f>SUM(Table1[[#This Row],[Week1]:[Week17]])</f>
        <v>1528</v>
      </c>
      <c r="U23" s="39">
        <f>IF(Table1[[#This Row],[TOTAL]]-$O$30&gt;0,_xlfn.CONCAT("+",Table1[[#This Row],[TOTAL]]-$O$30),IF(Table1[[#This Row],[TOTAL]]-$O$30=0,"-",Table1[[#This Row],[TOTAL]]-$O$30))</f>
        <v>-89</v>
      </c>
      <c r="V23" s="95">
        <f>-50-X23</f>
        <v>-50</v>
      </c>
      <c r="W23" s="39">
        <f>SUM('Week 1'!AJ47,'Week 2'!AJ47,'Week 3'!AJ47,'Week 4'!AJ47,'Week 5'!AJ47,'Week 6'!AJ47,'Week 7'!AJ47,'Week 8'!AJ47,'Week 9'!AJ47,'Week 10'!AJ47,'Week 11'!AJ47,'Week 12'!AJ47,'Week 13'!AJ47,'Week 14'!AJ47,'Week 15'!AJ47,'Week 16'!AJ47,'Week 17'!AJ47)</f>
        <v>159</v>
      </c>
      <c r="X23" s="157">
        <v>0</v>
      </c>
      <c r="Z23" s="171"/>
    </row>
    <row r="24" spans="1:26" x14ac:dyDescent="0.3">
      <c r="A24">
        <f t="shared" si="0"/>
        <v>21</v>
      </c>
      <c r="B24" s="16" t="str">
        <f>'Week 1'!B12</f>
        <v>Sam</v>
      </c>
      <c r="C24" s="70">
        <f>'Week 1'!AJ12</f>
        <v>117</v>
      </c>
      <c r="D24" s="70">
        <f>'Week 2'!AJ12</f>
        <v>98</v>
      </c>
      <c r="E24" s="68">
        <f>'Week 3'!AJ12</f>
        <v>93</v>
      </c>
      <c r="F24" s="68">
        <f>'Week 4'!AJ12</f>
        <v>79</v>
      </c>
      <c r="G24" s="68">
        <f>'Week 5'!AJ12</f>
        <v>0</v>
      </c>
      <c r="H24" s="68">
        <f>'Week 6'!AJ12</f>
        <v>74</v>
      </c>
      <c r="I24" s="68">
        <f>'Week 7'!AJ12</f>
        <v>94</v>
      </c>
      <c r="J24" s="68">
        <f>'Week 8'!AJ12</f>
        <v>125</v>
      </c>
      <c r="K24" s="68">
        <f>'Week 9'!AJ12</f>
        <v>72</v>
      </c>
      <c r="L24" s="68">
        <f>'Week 10'!AJ12</f>
        <v>60</v>
      </c>
      <c r="M24" s="68">
        <f>'Week 11'!AJ12</f>
        <v>102</v>
      </c>
      <c r="N24" s="68">
        <f>'Week 12'!AJ12</f>
        <v>102</v>
      </c>
      <c r="O24" s="68">
        <f>'Week 13'!AJ12</f>
        <v>70</v>
      </c>
      <c r="P24" s="68">
        <f>'Week 14'!AJ12</f>
        <v>85</v>
      </c>
      <c r="Q24" s="68">
        <f>'Week 15'!AJ12</f>
        <v>95</v>
      </c>
      <c r="R24" s="70">
        <f>'Week 16'!AJ12</f>
        <v>0</v>
      </c>
      <c r="S24" s="69">
        <f>'Week 17'!AJ12</f>
        <v>72</v>
      </c>
      <c r="T24" s="39">
        <f>SUM(Table1[[#This Row],[Week1]:[Week17]])</f>
        <v>1338</v>
      </c>
      <c r="U24" s="39">
        <f>IF(Table1[[#This Row],[TOTAL]]-$O$30&gt;0,_xlfn.CONCAT("+",Table1[[#This Row],[TOTAL]]-$O$30),IF(Table1[[#This Row],[TOTAL]]-$O$30=0,"-",Table1[[#This Row],[TOTAL]]-$O$30))</f>
        <v>-279</v>
      </c>
      <c r="V24" s="95">
        <f>-50-X24</f>
        <v>-50</v>
      </c>
      <c r="W24" s="39">
        <f>SUM('Week 1'!AJ41,'Week 2'!AJ41,'Week 3'!AJ41,'Week 4'!AJ41,'Week 5'!AJ41,'Week 6'!AJ41,'Week 7'!AJ41,'Week 8'!AJ41,'Week 9'!AJ41,'Week 10'!AJ41,'Week 11'!AJ41,'Week 12'!AJ41,'Week 13'!AJ41,'Week 14'!AJ41,'Week 15'!AJ41,'Week 16'!AJ41,'Week 17'!AJ41)</f>
        <v>142</v>
      </c>
      <c r="X24" s="157">
        <v>0</v>
      </c>
      <c r="Z24" s="171"/>
    </row>
    <row r="25" spans="1:26" x14ac:dyDescent="0.3">
      <c r="A25">
        <f t="shared" si="0"/>
        <v>22</v>
      </c>
      <c r="B25" s="16" t="str">
        <f>'Week 1'!B17</f>
        <v>Thadd</v>
      </c>
      <c r="C25" s="70">
        <f>'Week 1'!AJ17</f>
        <v>106</v>
      </c>
      <c r="D25" s="70">
        <f>'Week 2'!AJ17</f>
        <v>77</v>
      </c>
      <c r="E25" s="68">
        <f>'Week 3'!AJ17</f>
        <v>77</v>
      </c>
      <c r="F25" s="68">
        <f>'Week 4'!AJ17</f>
        <v>59</v>
      </c>
      <c r="G25" s="68">
        <f>'Week 5'!AJ17</f>
        <v>93</v>
      </c>
      <c r="H25" s="68">
        <f>'Week 6'!AJ17</f>
        <v>74</v>
      </c>
      <c r="I25" s="68">
        <f>'Week 7'!AJ17</f>
        <v>0</v>
      </c>
      <c r="J25" s="68">
        <f>'Week 8'!AJ17</f>
        <v>127</v>
      </c>
      <c r="K25" s="68">
        <f>'Week 9'!AJ17</f>
        <v>93</v>
      </c>
      <c r="L25" s="68">
        <f>'Week 10'!AJ17</f>
        <v>65</v>
      </c>
      <c r="M25" s="68">
        <f>'Week 11'!AJ17</f>
        <v>105</v>
      </c>
      <c r="N25" s="68">
        <f>'Week 12'!AJ17</f>
        <v>102</v>
      </c>
      <c r="O25" s="68">
        <f>'Week 13'!AJ17</f>
        <v>77</v>
      </c>
      <c r="P25" s="68">
        <f>'Week 14'!AJ17</f>
        <v>0</v>
      </c>
      <c r="Q25" s="68">
        <f>'Week 15'!AJ17</f>
        <v>99</v>
      </c>
      <c r="R25" s="70">
        <f>'Week 16'!AJ17</f>
        <v>101</v>
      </c>
      <c r="S25" s="69">
        <f>'Week 17'!AJ17</f>
        <v>0</v>
      </c>
      <c r="T25" s="39">
        <f>SUM(Table1[[#This Row],[Week1]:[Week17]])</f>
        <v>1255</v>
      </c>
      <c r="U25" s="39">
        <f>IF(Table1[[#This Row],[TOTAL]]-$O$30&gt;0,_xlfn.CONCAT("+",Table1[[#This Row],[TOTAL]]-$O$30),IF(Table1[[#This Row],[TOTAL]]-$O$30=0,"-",Table1[[#This Row],[TOTAL]]-$O$30))</f>
        <v>-362</v>
      </c>
      <c r="V25" s="95">
        <f>-50-X25</f>
        <v>-50</v>
      </c>
      <c r="W25" s="39">
        <f>SUM('Week 1'!AJ46,'Week 2'!AJ46,'Week 3'!AJ46,'Week 4'!AJ46,'Week 5'!AJ46,'Week 6'!AJ46,'Week 7'!AJ46,'Week 8'!AJ46,'Week 9'!AJ46,'Week 10'!AJ46,'Week 11'!AJ46,'Week 12'!AJ46,'Week 13'!AJ46,'Week 14'!AJ46,'Week 15'!AJ46,'Week 16'!AJ46,'Week 17'!AJ46)</f>
        <v>134</v>
      </c>
      <c r="X25" s="157">
        <v>0</v>
      </c>
      <c r="Z25" s="171"/>
    </row>
    <row r="26" spans="1:26" hidden="1" x14ac:dyDescent="0.3">
      <c r="C26">
        <v>40</v>
      </c>
      <c r="D26">
        <v>40</v>
      </c>
      <c r="E26">
        <v>40</v>
      </c>
      <c r="F26">
        <v>40</v>
      </c>
      <c r="G26">
        <v>40</v>
      </c>
      <c r="H26">
        <v>40</v>
      </c>
      <c r="I26">
        <v>40</v>
      </c>
      <c r="J26">
        <v>40</v>
      </c>
      <c r="K26">
        <v>40</v>
      </c>
      <c r="L26">
        <v>40</v>
      </c>
      <c r="M26">
        <v>40</v>
      </c>
      <c r="N26">
        <v>40</v>
      </c>
      <c r="O26">
        <v>40</v>
      </c>
      <c r="P26">
        <v>40</v>
      </c>
      <c r="Q26">
        <v>40</v>
      </c>
      <c r="R26">
        <v>40</v>
      </c>
      <c r="S26">
        <v>40</v>
      </c>
    </row>
    <row r="27" spans="1:26" ht="14.95" thickBot="1" x14ac:dyDescent="0.35">
      <c r="B27" s="231" t="s">
        <v>344</v>
      </c>
      <c r="C27" s="231"/>
      <c r="D27" s="231"/>
      <c r="E27" s="231"/>
      <c r="F27" s="231"/>
      <c r="G27" s="231"/>
      <c r="H27" s="231"/>
      <c r="I27" s="231"/>
      <c r="K27" s="232" t="s">
        <v>44</v>
      </c>
      <c r="L27" s="232"/>
      <c r="M27" s="233" t="s">
        <v>64</v>
      </c>
      <c r="N27" s="233"/>
      <c r="O27" s="233"/>
      <c r="Q27" s="231" t="s">
        <v>389</v>
      </c>
      <c r="R27" s="231"/>
      <c r="S27" s="231"/>
      <c r="X27" s="158">
        <f>SUM(X4:X26)</f>
        <v>15</v>
      </c>
    </row>
    <row r="28" spans="1:26" ht="14.4" customHeight="1" x14ac:dyDescent="0.3">
      <c r="B28" s="231"/>
      <c r="C28" s="231"/>
      <c r="D28" s="231"/>
      <c r="E28" s="231"/>
      <c r="F28" s="231"/>
      <c r="G28" s="231"/>
      <c r="H28" s="231"/>
      <c r="I28" s="231"/>
      <c r="K28" s="19" t="s">
        <v>41</v>
      </c>
      <c r="L28" s="33">
        <f>(M34*0.5)</f>
        <v>192.5</v>
      </c>
      <c r="M28" s="43">
        <f>SMALL(A4:A25,1)</f>
        <v>1</v>
      </c>
      <c r="N28" s="48" t="str">
        <f>IFERROR(VLOOKUP(M28,$A$4:$T$25,2,FALSE),"")</f>
        <v>A. Little</v>
      </c>
      <c r="O28" s="49">
        <f>IFERROR(VLOOKUP(M28,$A$4:$T$25,20,FALSE),"")</f>
        <v>1651</v>
      </c>
      <c r="Q28" s="231"/>
      <c r="R28" s="231"/>
      <c r="S28" s="231"/>
    </row>
    <row r="29" spans="1:26" x14ac:dyDescent="0.3">
      <c r="B29" s="231"/>
      <c r="C29" s="231"/>
      <c r="D29" s="231"/>
      <c r="E29" s="231"/>
      <c r="F29" s="231"/>
      <c r="G29" s="231"/>
      <c r="H29" s="231"/>
      <c r="I29" s="231"/>
      <c r="K29" s="50" t="s">
        <v>42</v>
      </c>
      <c r="L29" s="51">
        <f>(M34*0.3)</f>
        <v>115.5</v>
      </c>
      <c r="M29" s="46">
        <f>SMALL(A4:A25,2)</f>
        <v>2</v>
      </c>
      <c r="N29" s="47" t="str">
        <f>IFERROR(VLOOKUP(M29,$A$4:$T$25,2,FALSE),"")</f>
        <v>Tyson</v>
      </c>
      <c r="O29" s="52">
        <f t="shared" ref="O29:O30" si="1">IFERROR(VLOOKUP(M29,$A$4:$T$25,20,FALSE),"")</f>
        <v>1627</v>
      </c>
      <c r="Q29" s="231"/>
      <c r="R29" s="231"/>
      <c r="S29" s="231"/>
      <c r="U29" s="179"/>
    </row>
    <row r="30" spans="1:26" ht="14.95" thickBot="1" x14ac:dyDescent="0.35">
      <c r="K30" s="1" t="s">
        <v>43</v>
      </c>
      <c r="L30" s="34">
        <f>(M34*0.2)</f>
        <v>77</v>
      </c>
      <c r="M30" s="44">
        <f>SMALL(A4:A25,3)</f>
        <v>3</v>
      </c>
      <c r="N30" s="42" t="str">
        <f t="shared" ref="N30" si="2">IFERROR(VLOOKUP(M30,$A$4:$T$25,2,FALSE),"")</f>
        <v>Bobbo</v>
      </c>
      <c r="O30" s="45">
        <f t="shared" si="1"/>
        <v>1617</v>
      </c>
    </row>
    <row r="31" spans="1:26" x14ac:dyDescent="0.3">
      <c r="Q31" t="s">
        <v>17</v>
      </c>
    </row>
    <row r="32" spans="1:26" hidden="1" x14ac:dyDescent="0.3">
      <c r="L32" t="s">
        <v>341</v>
      </c>
      <c r="M32">
        <f>(50*21)+MNF_TOTAL</f>
        <v>1065</v>
      </c>
    </row>
    <row r="33" spans="12:13" hidden="1" x14ac:dyDescent="0.3">
      <c r="L33" t="s">
        <v>342</v>
      </c>
      <c r="M33">
        <f>SUM(C26:S26)</f>
        <v>680</v>
      </c>
    </row>
    <row r="34" spans="12:13" hidden="1" x14ac:dyDescent="0.3">
      <c r="L34" t="s">
        <v>343</v>
      </c>
      <c r="M34">
        <f>M32-M33</f>
        <v>385</v>
      </c>
    </row>
  </sheetData>
  <mergeCells count="4">
    <mergeCell ref="B27:I29"/>
    <mergeCell ref="K27:L27"/>
    <mergeCell ref="M27:O27"/>
    <mergeCell ref="Q27:S29"/>
  </mergeCells>
  <conditionalFormatting sqref="C4:C25">
    <cfRule type="top10" dxfId="44" priority="20" rank="1"/>
  </conditionalFormatting>
  <conditionalFormatting sqref="T4:U25">
    <cfRule type="top10" dxfId="43" priority="19" rank="1"/>
  </conditionalFormatting>
  <conditionalFormatting sqref="D4:D25">
    <cfRule type="top10" dxfId="42" priority="17" rank="1"/>
  </conditionalFormatting>
  <conditionalFormatting sqref="E4:E25">
    <cfRule type="top10" dxfId="41" priority="16" rank="1"/>
  </conditionalFormatting>
  <conditionalFormatting sqref="F4:F25">
    <cfRule type="top10" dxfId="40" priority="14" rank="1"/>
  </conditionalFormatting>
  <conditionalFormatting sqref="G4:G25">
    <cfRule type="top10" dxfId="39" priority="13" rank="1"/>
  </conditionalFormatting>
  <conditionalFormatting sqref="H4:H25">
    <cfRule type="top10" dxfId="38" priority="12" rank="1"/>
  </conditionalFormatting>
  <conditionalFormatting sqref="I4:I25">
    <cfRule type="top10" dxfId="37" priority="11" rank="1"/>
  </conditionalFormatting>
  <conditionalFormatting sqref="J4:J25">
    <cfRule type="top10" dxfId="36" priority="10" rank="1"/>
  </conditionalFormatting>
  <conditionalFormatting sqref="K4:K25">
    <cfRule type="top10" dxfId="35" priority="9" rank="1"/>
  </conditionalFormatting>
  <conditionalFormatting sqref="L4:L25">
    <cfRule type="top10" dxfId="34" priority="8" rank="1"/>
  </conditionalFormatting>
  <conditionalFormatting sqref="M4:M25">
    <cfRule type="top10" dxfId="33" priority="7" rank="1"/>
  </conditionalFormatting>
  <conditionalFormatting sqref="N4:N25">
    <cfRule type="top10" dxfId="32" priority="6" rank="1"/>
  </conditionalFormatting>
  <conditionalFormatting sqref="O4:O25">
    <cfRule type="top10" dxfId="31" priority="5" rank="1"/>
  </conditionalFormatting>
  <conditionalFormatting sqref="P4:P25">
    <cfRule type="top10" dxfId="30" priority="4" rank="1"/>
  </conditionalFormatting>
  <conditionalFormatting sqref="Q4:Q25">
    <cfRule type="top10" dxfId="29" priority="3" rank="1"/>
  </conditionalFormatting>
  <conditionalFormatting sqref="R4:R25">
    <cfRule type="top10" dxfId="28" priority="2" rank="1"/>
  </conditionalFormatting>
  <conditionalFormatting sqref="S4:S25">
    <cfRule type="top10" dxfId="27" priority="1" rank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0C764EC9FA248A89D240480025BA3" ma:contentTypeVersion="9" ma:contentTypeDescription="Create a new document." ma:contentTypeScope="" ma:versionID="b452d1d4fa3b943412e5269da4752039">
  <xsd:schema xmlns:xsd="http://www.w3.org/2001/XMLSchema" xmlns:xs="http://www.w3.org/2001/XMLSchema" xmlns:p="http://schemas.microsoft.com/office/2006/metadata/properties" xmlns:ns3="1abf261b-3a16-44b3-9607-9a2ba5d93ce4" targetNamespace="http://schemas.microsoft.com/office/2006/metadata/properties" ma:root="true" ma:fieldsID="c33a56bb60248b71ca38358ed8161b3d" ns3:_="">
    <xsd:import namespace="1abf261b-3a16-44b3-9607-9a2ba5d93c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f261b-3a16-44b3-9607-9a2ba5d93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800C3FC-0F9F-4454-9452-C44BABDA26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abf261b-3a16-44b3-9607-9a2ba5d93ce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888C0F-47E3-45A1-89C0-052E407AAAF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abf261b-3a16-44b3-9607-9a2ba5d93ce4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B0981D-55B8-429E-BB4C-62C1B61576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BA3074-AE03-4921-BA9B-C7B104C48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Scoreboard</vt:lpstr>
      <vt:lpstr>MNF_TOTAL</vt:lpstr>
      <vt:lpstr>Week1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2018-07-05T15:35:34Z</dcterms:created>
  <dcterms:modified xsi:type="dcterms:W3CDTF">2020-01-03T21:40:16Z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0x010100D0C0C764EC9FA248A89D240480025BA3</vt:lpwstr>
  </property>
</Properties>
</file>