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TR042856\Documents\Sports\Yard Games\"/>
    </mc:Choice>
  </mc:AlternateContent>
  <xr:revisionPtr revIDLastSave="0" documentId="13_ncr:1_{D7576C00-747C-405E-9641-36584D750D06}" xr6:coauthVersionLast="36" xr6:coauthVersionMax="36" xr10:uidLastSave="{00000000-0000-0000-0000-000000000000}"/>
  <bookViews>
    <workbookView showHorizontalScroll="0" showSheetTabs="0" xWindow="0" yWindow="0" windowWidth="15280" windowHeight="6950" tabRatio="915" xr2:uid="{00000000-000D-0000-FFFF-FFFF00000000}"/>
  </bookViews>
  <sheets>
    <sheet name="Scoreboard" sheetId="1" r:id="rId1"/>
    <sheet name="Cornhole" sheetId="4" r:id="rId2"/>
    <sheet name="Stump" sheetId="9" r:id="rId3"/>
    <sheet name="Knockout" sheetId="8" r:id="rId4"/>
    <sheet name="Frisbee" sheetId="15" r:id="rId5"/>
    <sheet name="Kubb" sheetId="5" r:id="rId6"/>
    <sheet name="Golf" sheetId="6" r:id="rId7"/>
    <sheet name="Balloon Race" sheetId="11" r:id="rId8"/>
    <sheet name="Relay" sheetId="12" r:id="rId9"/>
    <sheet name="Pass the Trash" sheetId="14" r:id="rId10"/>
    <sheet name="Format" sheetId="3" r:id="rId11"/>
    <sheet name="2016 Results" sheetId="2" r:id="rId12"/>
    <sheet name="2017 Results" sheetId="13" r:id="rId13"/>
    <sheet name="2018 Results" sheetId="16" r:id="rId14"/>
  </sheets>
  <externalReferences>
    <externalReference r:id="rId15"/>
    <externalReference r:id="rId16"/>
    <externalReference r:id="rId17"/>
  </externalReferences>
  <definedNames>
    <definedName name="kubb">[1]Instructions!$F$24</definedName>
    <definedName name="kubb1">[1]Instructions!$F$18</definedName>
    <definedName name="show_game_numbers">[2]Instructions!$F$24</definedName>
    <definedName name="show_seed_numbers">[2]Instructions!$F$18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2" i="12" l="1"/>
  <c r="K11" i="12"/>
  <c r="K10" i="12"/>
  <c r="K9" i="12"/>
  <c r="E12" i="12"/>
  <c r="E11" i="12"/>
  <c r="E10" i="12"/>
  <c r="E9" i="12"/>
  <c r="M8" i="11"/>
  <c r="M9" i="11"/>
  <c r="M10" i="11"/>
  <c r="M11" i="11"/>
  <c r="M12" i="11"/>
  <c r="M13" i="11"/>
  <c r="M14" i="11"/>
  <c r="M7" i="11"/>
  <c r="M27" i="5"/>
  <c r="M26" i="5"/>
  <c r="M25" i="5"/>
  <c r="M24" i="5"/>
  <c r="M23" i="5"/>
  <c r="M22" i="5"/>
  <c r="M21" i="5"/>
  <c r="M20" i="5"/>
  <c r="M19" i="5"/>
  <c r="M18" i="5"/>
  <c r="M17" i="5"/>
  <c r="M16" i="5"/>
  <c r="M15" i="5"/>
  <c r="M14" i="5"/>
  <c r="M13" i="5"/>
  <c r="J15" i="1" l="1"/>
  <c r="H25" i="12" l="1"/>
  <c r="H26" i="12"/>
  <c r="H27" i="12"/>
  <c r="H28" i="12"/>
  <c r="H29" i="12"/>
  <c r="H30" i="12"/>
  <c r="H31" i="12"/>
  <c r="H24" i="12"/>
  <c r="J16" i="1"/>
  <c r="J14" i="1"/>
  <c r="J8" i="1"/>
  <c r="J13" i="1"/>
  <c r="J7" i="1"/>
  <c r="J12" i="1"/>
  <c r="J18" i="1"/>
  <c r="J9" i="1"/>
  <c r="J10" i="1"/>
  <c r="J4" i="1"/>
  <c r="J17" i="1"/>
  <c r="J5" i="1"/>
  <c r="J11" i="1"/>
  <c r="J6" i="1"/>
  <c r="Y38" i="6"/>
  <c r="Y36" i="6"/>
  <c r="Y35" i="6"/>
  <c r="Y34" i="6"/>
  <c r="Y33" i="6"/>
  <c r="Y32" i="6"/>
  <c r="S21" i="15"/>
  <c r="S20" i="15"/>
  <c r="S19" i="15"/>
  <c r="S18" i="15"/>
  <c r="S17" i="15"/>
  <c r="S16" i="15"/>
  <c r="S14" i="15"/>
  <c r="Y38" i="4"/>
  <c r="Y36" i="4"/>
  <c r="Y35" i="4"/>
  <c r="Y34" i="4"/>
  <c r="Y33" i="4"/>
  <c r="Y32" i="4"/>
  <c r="L11" i="1" l="1"/>
  <c r="L14" i="1"/>
  <c r="L8" i="1"/>
  <c r="L16" i="1"/>
  <c r="L7" i="1"/>
  <c r="L5" i="1"/>
  <c r="L9" i="1"/>
  <c r="L13" i="1"/>
  <c r="L6" i="1"/>
  <c r="L17" i="1"/>
  <c r="L18" i="1"/>
  <c r="L10" i="1"/>
  <c r="L15" i="1"/>
  <c r="L4" i="1"/>
  <c r="L12" i="1"/>
  <c r="Y39" i="4" l="1"/>
  <c r="Y37" i="4"/>
  <c r="N28" i="6"/>
  <c r="Y39" i="6" s="1"/>
  <c r="N21" i="6"/>
  <c r="Y37" i="6" s="1"/>
  <c r="D17" i="1" l="1"/>
  <c r="D9" i="1"/>
  <c r="D14" i="1"/>
  <c r="D7" i="1"/>
  <c r="D4" i="1"/>
  <c r="D6" i="1"/>
  <c r="D12" i="1"/>
  <c r="D18" i="1"/>
  <c r="D15" i="1"/>
  <c r="D13" i="1"/>
  <c r="D8" i="1"/>
  <c r="D11" i="1"/>
  <c r="D16" i="1"/>
  <c r="D5" i="1"/>
  <c r="D10" i="1"/>
  <c r="I10" i="1"/>
  <c r="I12" i="1"/>
  <c r="I17" i="1"/>
  <c r="I14" i="1"/>
  <c r="I11" i="1"/>
  <c r="I8" i="1"/>
  <c r="I13" i="1"/>
  <c r="I4" i="1"/>
  <c r="I7" i="1"/>
  <c r="I15" i="1"/>
  <c r="I6" i="1"/>
  <c r="I16" i="1"/>
  <c r="I5" i="1"/>
  <c r="I18" i="1"/>
  <c r="I9" i="1"/>
  <c r="M24" i="15"/>
  <c r="S15" i="15" s="1"/>
  <c r="G16" i="1" l="1"/>
  <c r="G7" i="1"/>
  <c r="G10" i="1"/>
  <c r="G11" i="1"/>
  <c r="G18" i="1"/>
  <c r="G6" i="1"/>
  <c r="G9" i="1"/>
  <c r="G8" i="1"/>
  <c r="G17" i="1"/>
  <c r="G13" i="1"/>
  <c r="G5" i="1"/>
  <c r="G14" i="1"/>
  <c r="G15" i="1"/>
  <c r="G12" i="1"/>
  <c r="G4" i="1"/>
  <c r="O27" i="15"/>
  <c r="O26" i="15"/>
  <c r="P22" i="15"/>
  <c r="P21" i="15"/>
  <c r="P20" i="15"/>
  <c r="P19" i="15"/>
  <c r="I7" i="15" l="1"/>
  <c r="I6" i="15"/>
  <c r="I5" i="15"/>
  <c r="I4" i="15"/>
  <c r="I3" i="15"/>
  <c r="I2" i="15"/>
  <c r="H9" i="15"/>
  <c r="H8" i="15"/>
  <c r="H7" i="15"/>
  <c r="H6" i="15"/>
  <c r="H5" i="15"/>
  <c r="H4" i="15"/>
  <c r="H3" i="15"/>
  <c r="H2" i="15"/>
  <c r="S13" i="15"/>
  <c r="S12" i="15"/>
  <c r="S11" i="15"/>
  <c r="Q10" i="14" l="1"/>
  <c r="Q11" i="14"/>
  <c r="Q12" i="14"/>
  <c r="Q13" i="14"/>
  <c r="Q14" i="14"/>
  <c r="Q15" i="14"/>
  <c r="Q16" i="14"/>
  <c r="Q17" i="14"/>
  <c r="Q18" i="14"/>
  <c r="Q19" i="14"/>
  <c r="Q20" i="14"/>
  <c r="Q21" i="14"/>
  <c r="Q22" i="14"/>
  <c r="Q23" i="14"/>
  <c r="M23" i="14" s="1"/>
  <c r="N23" i="14" s="1"/>
  <c r="R10" i="9"/>
  <c r="R11" i="9"/>
  <c r="R12" i="9"/>
  <c r="R13" i="9"/>
  <c r="R14" i="9"/>
  <c r="R15" i="9"/>
  <c r="R16" i="9"/>
  <c r="R17" i="9"/>
  <c r="R18" i="9"/>
  <c r="R19" i="9"/>
  <c r="R20" i="9"/>
  <c r="R21" i="9"/>
  <c r="R22" i="9"/>
  <c r="R23" i="9"/>
  <c r="M23" i="9" s="1"/>
  <c r="N23" i="9" s="1"/>
  <c r="Q10" i="8"/>
  <c r="Q11" i="8"/>
  <c r="Q12" i="8"/>
  <c r="Q13" i="8"/>
  <c r="Q14" i="8"/>
  <c r="Q15" i="8"/>
  <c r="Q16" i="8"/>
  <c r="Q17" i="8"/>
  <c r="Q18" i="8"/>
  <c r="Q19" i="8"/>
  <c r="Q20" i="8"/>
  <c r="Q21" i="8"/>
  <c r="Q22" i="8"/>
  <c r="Q23" i="8"/>
  <c r="M23" i="8" s="1"/>
  <c r="N23" i="8" s="1"/>
  <c r="Q9" i="8"/>
  <c r="K9" i="8" s="1"/>
  <c r="L23" i="14" l="1"/>
  <c r="O23" i="14" s="1"/>
  <c r="P23" i="14" s="1"/>
  <c r="S23" i="14" s="1"/>
  <c r="K23" i="14"/>
  <c r="L23" i="9"/>
  <c r="O23" i="9" s="1"/>
  <c r="P23" i="9" s="1"/>
  <c r="K23" i="9"/>
  <c r="L23" i="8"/>
  <c r="O23" i="8" s="1"/>
  <c r="P23" i="8" s="1"/>
  <c r="S23" i="8" s="1"/>
  <c r="K23" i="8"/>
  <c r="S23" i="9" l="1"/>
  <c r="M22" i="14" l="1"/>
  <c r="N22" i="14" s="1"/>
  <c r="K21" i="14"/>
  <c r="L20" i="14"/>
  <c r="O20" i="14" s="1"/>
  <c r="K19" i="14"/>
  <c r="L18" i="14"/>
  <c r="O18" i="14" s="1"/>
  <c r="K17" i="14"/>
  <c r="M16" i="14"/>
  <c r="N16" i="14" s="1"/>
  <c r="M15" i="14"/>
  <c r="N15" i="14" s="1"/>
  <c r="L14" i="14"/>
  <c r="O14" i="14" s="1"/>
  <c r="L13" i="14"/>
  <c r="O13" i="14" s="1"/>
  <c r="L12" i="14"/>
  <c r="O12" i="14" s="1"/>
  <c r="K11" i="14"/>
  <c r="L10" i="14"/>
  <c r="O10" i="14" s="1"/>
  <c r="Q9" i="14"/>
  <c r="M9" i="14" s="1"/>
  <c r="N9" i="14" s="1"/>
  <c r="K9" i="14" l="1"/>
  <c r="K22" i="14"/>
  <c r="L21" i="14"/>
  <c r="O21" i="14" s="1"/>
  <c r="L19" i="14"/>
  <c r="O19" i="14" s="1"/>
  <c r="M19" i="14"/>
  <c r="N19" i="14" s="1"/>
  <c r="K18" i="14"/>
  <c r="M18" i="14"/>
  <c r="N18" i="14" s="1"/>
  <c r="P18" i="14" s="1"/>
  <c r="K15" i="14"/>
  <c r="K13" i="14"/>
  <c r="M13" i="14"/>
  <c r="N13" i="14" s="1"/>
  <c r="P13" i="14" s="1"/>
  <c r="M12" i="14"/>
  <c r="N12" i="14" s="1"/>
  <c r="P12" i="14" s="1"/>
  <c r="K16" i="14"/>
  <c r="M17" i="14"/>
  <c r="N17" i="14" s="1"/>
  <c r="L16" i="14"/>
  <c r="O16" i="14" s="1"/>
  <c r="P16" i="14" s="1"/>
  <c r="L11" i="14"/>
  <c r="O11" i="14" s="1"/>
  <c r="M11" i="14"/>
  <c r="N11" i="14" s="1"/>
  <c r="M10" i="14"/>
  <c r="N10" i="14" s="1"/>
  <c r="P10" i="14" s="1"/>
  <c r="L9" i="14"/>
  <c r="O9" i="14" s="1"/>
  <c r="P9" i="14" s="1"/>
  <c r="L17" i="14"/>
  <c r="O17" i="14" s="1"/>
  <c r="L22" i="14"/>
  <c r="O22" i="14" s="1"/>
  <c r="P22" i="14" s="1"/>
  <c r="S22" i="14" s="1"/>
  <c r="M21" i="14"/>
  <c r="N21" i="14" s="1"/>
  <c r="L15" i="14"/>
  <c r="O15" i="14" s="1"/>
  <c r="P15" i="14" s="1"/>
  <c r="M20" i="14"/>
  <c r="N20" i="14" s="1"/>
  <c r="P20" i="14" s="1"/>
  <c r="M14" i="14"/>
  <c r="N14" i="14" s="1"/>
  <c r="P14" i="14" s="1"/>
  <c r="K10" i="14"/>
  <c r="K12" i="14"/>
  <c r="K14" i="14"/>
  <c r="K20" i="14"/>
  <c r="H7" i="1"/>
  <c r="H5" i="1"/>
  <c r="H15" i="1" l="1"/>
  <c r="H13" i="1"/>
  <c r="H6" i="1"/>
  <c r="S15" i="14"/>
  <c r="S9" i="14"/>
  <c r="S16" i="14"/>
  <c r="S13" i="14"/>
  <c r="S18" i="14"/>
  <c r="S10" i="14"/>
  <c r="P21" i="14"/>
  <c r="S21" i="14" s="1"/>
  <c r="P19" i="14"/>
  <c r="P17" i="14"/>
  <c r="P11" i="14"/>
  <c r="S14" i="14"/>
  <c r="S20" i="14"/>
  <c r="S12" i="14"/>
  <c r="V12" i="12"/>
  <c r="V11" i="12"/>
  <c r="V10" i="12"/>
  <c r="V9" i="12"/>
  <c r="J23" i="14" l="1"/>
  <c r="S11" i="14"/>
  <c r="J11" i="14"/>
  <c r="J10" i="14"/>
  <c r="J13" i="14"/>
  <c r="J12" i="14"/>
  <c r="J20" i="14"/>
  <c r="S17" i="14"/>
  <c r="J17" i="14"/>
  <c r="J22" i="14"/>
  <c r="S19" i="14"/>
  <c r="J19" i="14"/>
  <c r="J18" i="14"/>
  <c r="J16" i="14"/>
  <c r="J9" i="14"/>
  <c r="J15" i="14"/>
  <c r="J21" i="14"/>
  <c r="J14" i="14"/>
  <c r="H8" i="1"/>
  <c r="H9" i="1"/>
  <c r="H18" i="1"/>
  <c r="H17" i="1"/>
  <c r="H11" i="1"/>
  <c r="H12" i="1"/>
  <c r="H4" i="1"/>
  <c r="H16" i="1"/>
  <c r="H14" i="1"/>
  <c r="H10" i="1"/>
  <c r="T11" i="14" l="1"/>
  <c r="T12" i="14"/>
  <c r="T9" i="14"/>
  <c r="T14" i="14"/>
  <c r="T13" i="14"/>
  <c r="T16" i="14"/>
  <c r="T15" i="14"/>
  <c r="T10" i="14"/>
  <c r="R9" i="9"/>
  <c r="L11" i="9"/>
  <c r="O11" i="9" s="1"/>
  <c r="L12" i="9"/>
  <c r="O12" i="9" s="1"/>
  <c r="M13" i="9"/>
  <c r="M15" i="9"/>
  <c r="N15" i="9" s="1"/>
  <c r="L16" i="9"/>
  <c r="O16" i="9" s="1"/>
  <c r="M17" i="9"/>
  <c r="M19" i="9"/>
  <c r="L20" i="9"/>
  <c r="O20" i="9" s="1"/>
  <c r="M21" i="9"/>
  <c r="K22" i="9"/>
  <c r="M10" i="8"/>
  <c r="N10" i="8" s="1"/>
  <c r="K11" i="8"/>
  <c r="K12" i="8"/>
  <c r="L13" i="8"/>
  <c r="O13" i="8" s="1"/>
  <c r="M14" i="8"/>
  <c r="N14" i="8" s="1"/>
  <c r="M15" i="8"/>
  <c r="N15" i="8" s="1"/>
  <c r="K16" i="8"/>
  <c r="L17" i="8"/>
  <c r="O17" i="8" s="1"/>
  <c r="M18" i="8"/>
  <c r="N18" i="8" s="1"/>
  <c r="L19" i="8"/>
  <c r="O19" i="8" s="1"/>
  <c r="L21" i="8"/>
  <c r="O21" i="8" s="1"/>
  <c r="M22" i="8"/>
  <c r="N22" i="8" s="1"/>
  <c r="M11" i="8"/>
  <c r="N11" i="8" s="1"/>
  <c r="J2" i="6"/>
  <c r="J1" i="6"/>
  <c r="B15" i="6" s="1"/>
  <c r="B20" i="6" s="1"/>
  <c r="B26" i="6" s="1"/>
  <c r="B31" i="6" s="1"/>
  <c r="B37" i="6" s="1"/>
  <c r="B42" i="6" s="1"/>
  <c r="B48" i="6" s="1"/>
  <c r="D12" i="6" s="1"/>
  <c r="D23" i="6" s="1"/>
  <c r="D34" i="6" s="1"/>
  <c r="D45" i="6" s="1"/>
  <c r="B58" i="6" s="1"/>
  <c r="B65" i="6" s="1"/>
  <c r="B80" i="6" s="1"/>
  <c r="D71" i="6" s="1"/>
  <c r="D56" i="6" s="1"/>
  <c r="D63" i="6" s="1"/>
  <c r="D78" i="6" s="1"/>
  <c r="F20" i="6" s="1"/>
  <c r="F37" i="6" s="1"/>
  <c r="F59" i="6" s="1"/>
  <c r="F74" i="6" s="1"/>
  <c r="H63" i="6" s="1"/>
  <c r="H78" i="6" s="1"/>
  <c r="H31" i="6" s="1"/>
  <c r="J71" i="6" s="1"/>
  <c r="L63" i="6" s="1"/>
  <c r="J37" i="6" s="1"/>
  <c r="L45" i="6" s="1"/>
  <c r="J2" i="4"/>
  <c r="A14" i="4" s="1"/>
  <c r="J1" i="4"/>
  <c r="B15" i="4" s="1"/>
  <c r="H2" i="5"/>
  <c r="H1" i="5"/>
  <c r="M11" i="1" l="1"/>
  <c r="M6" i="1"/>
  <c r="M15" i="1"/>
  <c r="M16" i="1"/>
  <c r="M17" i="1"/>
  <c r="M13" i="1"/>
  <c r="M18" i="1"/>
  <c r="M5" i="1"/>
  <c r="M14" i="1"/>
  <c r="M12" i="1"/>
  <c r="A36" i="6"/>
  <c r="A25" i="6"/>
  <c r="A43" i="6"/>
  <c r="A32" i="6"/>
  <c r="A21" i="6"/>
  <c r="A14" i="6"/>
  <c r="A41" i="6"/>
  <c r="A30" i="6"/>
  <c r="A19" i="6"/>
  <c r="C9" i="6"/>
  <c r="A38" i="6"/>
  <c r="A27" i="6"/>
  <c r="A16" i="6"/>
  <c r="K13" i="8"/>
  <c r="K15" i="9"/>
  <c r="M9" i="9"/>
  <c r="K9" i="9"/>
  <c r="K11" i="9"/>
  <c r="K10" i="8"/>
  <c r="K20" i="9"/>
  <c r="K12" i="9"/>
  <c r="K19" i="8"/>
  <c r="K22" i="8"/>
  <c r="C9" i="4"/>
  <c r="A32" i="4"/>
  <c r="A25" i="4"/>
  <c r="A19" i="4"/>
  <c r="A36" i="4"/>
  <c r="A21" i="4"/>
  <c r="K13" i="9"/>
  <c r="K14" i="8"/>
  <c r="K15" i="8"/>
  <c r="K17" i="9"/>
  <c r="L22" i="8"/>
  <c r="O22" i="8" s="1"/>
  <c r="P22" i="8" s="1"/>
  <c r="L15" i="8"/>
  <c r="O15" i="8" s="1"/>
  <c r="P15" i="8" s="1"/>
  <c r="L19" i="9"/>
  <c r="O19" i="9" s="1"/>
  <c r="L17" i="9"/>
  <c r="O17" i="9" s="1"/>
  <c r="M19" i="8"/>
  <c r="N19" i="8" s="1"/>
  <c r="P19" i="8" s="1"/>
  <c r="K19" i="9"/>
  <c r="K16" i="9"/>
  <c r="L13" i="9"/>
  <c r="O13" i="9" s="1"/>
  <c r="M11" i="9"/>
  <c r="L15" i="9"/>
  <c r="M21" i="8"/>
  <c r="N21" i="8" s="1"/>
  <c r="P21" i="8" s="1"/>
  <c r="M17" i="8"/>
  <c r="N17" i="8" s="1"/>
  <c r="P17" i="8" s="1"/>
  <c r="M13" i="8"/>
  <c r="N13" i="8" s="1"/>
  <c r="P13" i="8" s="1"/>
  <c r="K21" i="8"/>
  <c r="K21" i="9"/>
  <c r="L21" i="9"/>
  <c r="O21" i="9" s="1"/>
  <c r="K17" i="8"/>
  <c r="L11" i="8"/>
  <c r="O11" i="8" s="1"/>
  <c r="P11" i="8" s="1"/>
  <c r="L9" i="9"/>
  <c r="M22" i="9"/>
  <c r="L22" i="9"/>
  <c r="M18" i="9"/>
  <c r="K18" i="9"/>
  <c r="L18" i="9"/>
  <c r="M14" i="9"/>
  <c r="K14" i="9"/>
  <c r="L14" i="9"/>
  <c r="M10" i="9"/>
  <c r="L10" i="9"/>
  <c r="K10" i="9"/>
  <c r="L9" i="8"/>
  <c r="O9" i="8" s="1"/>
  <c r="M9" i="8"/>
  <c r="N9" i="8" s="1"/>
  <c r="B20" i="4"/>
  <c r="B26" i="4" s="1"/>
  <c r="B31" i="4" s="1"/>
  <c r="B37" i="4" s="1"/>
  <c r="B42" i="4" s="1"/>
  <c r="M20" i="8"/>
  <c r="N20" i="8" s="1"/>
  <c r="L20" i="8"/>
  <c r="O20" i="8" s="1"/>
  <c r="K20" i="8"/>
  <c r="M16" i="8"/>
  <c r="N16" i="8" s="1"/>
  <c r="L16" i="8"/>
  <c r="O16" i="8" s="1"/>
  <c r="M12" i="8"/>
  <c r="N12" i="8" s="1"/>
  <c r="L12" i="8"/>
  <c r="O12" i="8" s="1"/>
  <c r="A30" i="4"/>
  <c r="A27" i="4"/>
  <c r="A41" i="4"/>
  <c r="A38" i="4"/>
  <c r="A43" i="4"/>
  <c r="L18" i="8"/>
  <c r="O18" i="8" s="1"/>
  <c r="P18" i="8" s="1"/>
  <c r="L14" i="8"/>
  <c r="O14" i="8" s="1"/>
  <c r="P14" i="8" s="1"/>
  <c r="L10" i="8"/>
  <c r="O10" i="8" s="1"/>
  <c r="P10" i="8" s="1"/>
  <c r="M20" i="9"/>
  <c r="N20" i="9" s="1"/>
  <c r="P20" i="9" s="1"/>
  <c r="M16" i="9"/>
  <c r="M12" i="9"/>
  <c r="A16" i="4"/>
  <c r="K18" i="8"/>
  <c r="N22" i="9" l="1"/>
  <c r="Z23" i="9"/>
  <c r="Z9" i="9"/>
  <c r="Z15" i="9"/>
  <c r="Z19" i="9"/>
  <c r="Z12" i="9"/>
  <c r="Z16" i="9"/>
  <c r="Z20" i="9"/>
  <c r="Z13" i="9"/>
  <c r="Z14" i="9"/>
  <c r="Z18" i="9"/>
  <c r="Z11" i="9"/>
  <c r="Z17" i="9"/>
  <c r="Z21" i="9"/>
  <c r="Z10" i="9"/>
  <c r="Z22" i="9"/>
  <c r="B48" i="4"/>
  <c r="S17" i="8"/>
  <c r="S13" i="8"/>
  <c r="S19" i="8"/>
  <c r="S21" i="8"/>
  <c r="S11" i="8"/>
  <c r="S15" i="8"/>
  <c r="O9" i="9"/>
  <c r="O15" i="9"/>
  <c r="P15" i="9" s="1"/>
  <c r="P12" i="8"/>
  <c r="S10" i="8"/>
  <c r="S14" i="8"/>
  <c r="O10" i="9"/>
  <c r="O22" i="9"/>
  <c r="P20" i="8"/>
  <c r="O18" i="9"/>
  <c r="S22" i="8"/>
  <c r="S18" i="8"/>
  <c r="P16" i="8"/>
  <c r="O14" i="9"/>
  <c r="S20" i="9"/>
  <c r="P9" i="8"/>
  <c r="D12" i="4" l="1"/>
  <c r="D23" i="4" s="1"/>
  <c r="D34" i="4" s="1"/>
  <c r="D45" i="4" s="1"/>
  <c r="B58" i="4" s="1"/>
  <c r="B65" i="4" s="1"/>
  <c r="B80" i="4" s="1"/>
  <c r="D71" i="4" s="1"/>
  <c r="D56" i="4" s="1"/>
  <c r="D63" i="4" s="1"/>
  <c r="D78" i="4" s="1"/>
  <c r="F20" i="4" s="1"/>
  <c r="F37" i="4" s="1"/>
  <c r="F59" i="4" s="1"/>
  <c r="F74" i="4" s="1"/>
  <c r="H63" i="4" s="1"/>
  <c r="H78" i="4" s="1"/>
  <c r="H31" i="4" s="1"/>
  <c r="J71" i="4" s="1"/>
  <c r="L63" i="4" s="1"/>
  <c r="J37" i="4" s="1"/>
  <c r="L45" i="4" s="1"/>
  <c r="P22" i="9"/>
  <c r="S22" i="9" s="1"/>
  <c r="N18" i="9"/>
  <c r="P18" i="9" s="1"/>
  <c r="S18" i="9" s="1"/>
  <c r="N9" i="9"/>
  <c r="P9" i="9" s="1"/>
  <c r="S9" i="9" s="1"/>
  <c r="N19" i="9"/>
  <c r="P19" i="9" s="1"/>
  <c r="S19" i="9" s="1"/>
  <c r="N16" i="9"/>
  <c r="P16" i="9" s="1"/>
  <c r="S16" i="9" s="1"/>
  <c r="N11" i="9"/>
  <c r="P11" i="9" s="1"/>
  <c r="S11" i="9" s="1"/>
  <c r="N13" i="9"/>
  <c r="P13" i="9" s="1"/>
  <c r="S13" i="9" s="1"/>
  <c r="N17" i="9"/>
  <c r="P17" i="9" s="1"/>
  <c r="S17" i="9" s="1"/>
  <c r="N21" i="9"/>
  <c r="P21" i="9" s="1"/>
  <c r="S21" i="9" s="1"/>
  <c r="N14" i="9"/>
  <c r="P14" i="9" s="1"/>
  <c r="S14" i="9" s="1"/>
  <c r="N12" i="9"/>
  <c r="P12" i="9" s="1"/>
  <c r="S12" i="9" s="1"/>
  <c r="N10" i="9"/>
  <c r="P10" i="9" s="1"/>
  <c r="S9" i="8"/>
  <c r="S15" i="9"/>
  <c r="J10" i="8"/>
  <c r="J23" i="8"/>
  <c r="J20" i="8"/>
  <c r="S12" i="8"/>
  <c r="J12" i="8"/>
  <c r="J22" i="8"/>
  <c r="J11" i="8"/>
  <c r="J19" i="8"/>
  <c r="J17" i="8"/>
  <c r="J9" i="8"/>
  <c r="J16" i="8"/>
  <c r="J15" i="8"/>
  <c r="J21" i="8"/>
  <c r="J13" i="8"/>
  <c r="J18" i="8"/>
  <c r="J14" i="8"/>
  <c r="S16" i="8"/>
  <c r="S20" i="8"/>
  <c r="T9" i="8" l="1"/>
  <c r="T11" i="8"/>
  <c r="T13" i="8"/>
  <c r="T15" i="8"/>
  <c r="T10" i="8"/>
  <c r="T12" i="8"/>
  <c r="T14" i="8"/>
  <c r="T16" i="8"/>
  <c r="J10" i="9"/>
  <c r="J11" i="9"/>
  <c r="J22" i="9"/>
  <c r="S10" i="9"/>
  <c r="T16" i="9" s="1"/>
  <c r="J20" i="9"/>
  <c r="J19" i="9"/>
  <c r="J13" i="9"/>
  <c r="J16" i="9"/>
  <c r="J9" i="9"/>
  <c r="J21" i="9"/>
  <c r="J23" i="9"/>
  <c r="J18" i="9"/>
  <c r="J14" i="9"/>
  <c r="J15" i="9"/>
  <c r="J12" i="9"/>
  <c r="J17" i="9"/>
  <c r="T13" i="9" l="1"/>
  <c r="T10" i="9"/>
  <c r="T11" i="9"/>
  <c r="T14" i="9"/>
  <c r="T15" i="9"/>
  <c r="T12" i="9"/>
  <c r="T9" i="9"/>
  <c r="F16" i="1"/>
  <c r="F4" i="1"/>
  <c r="F12" i="1"/>
  <c r="F6" i="1"/>
  <c r="F9" i="1"/>
  <c r="F18" i="1"/>
  <c r="F14" i="1"/>
  <c r="F17" i="1"/>
  <c r="E16" i="1" l="1"/>
  <c r="O16" i="1" s="1"/>
  <c r="E8" i="1"/>
  <c r="O8" i="1" s="1"/>
  <c r="E15" i="1"/>
  <c r="O15" i="1" s="1"/>
  <c r="O4" i="1"/>
  <c r="O7" i="1"/>
  <c r="O12" i="1"/>
  <c r="O6" i="1"/>
  <c r="O9" i="1"/>
  <c r="O18" i="1"/>
  <c r="O5" i="1"/>
  <c r="E14" i="1"/>
  <c r="O17" i="1"/>
  <c r="E10" i="1"/>
  <c r="O10" i="1" s="1"/>
  <c r="E11" i="1"/>
  <c r="O11" i="1" s="1"/>
  <c r="E13" i="1"/>
  <c r="O13" i="1" s="1"/>
  <c r="O14" i="1" l="1"/>
  <c r="B14" i="1" s="1"/>
  <c r="B9" i="1" l="1"/>
  <c r="B15" i="1"/>
  <c r="B17" i="1"/>
  <c r="B8" i="1"/>
  <c r="B5" i="1"/>
  <c r="B16" i="1"/>
  <c r="B12" i="1"/>
  <c r="B11" i="1"/>
  <c r="B10" i="1"/>
  <c r="B18" i="1"/>
  <c r="B4" i="1"/>
  <c r="B7" i="1"/>
  <c r="B6" i="1"/>
  <c r="B13" i="1"/>
</calcChain>
</file>

<file path=xl/sharedStrings.xml><?xml version="1.0" encoding="utf-8"?>
<sst xmlns="http://schemas.openxmlformats.org/spreadsheetml/2006/main" count="637" uniqueCount="226">
  <si>
    <t>Cornhole</t>
  </si>
  <si>
    <t>Knockout</t>
  </si>
  <si>
    <t>Stump</t>
  </si>
  <si>
    <t>Trivia</t>
  </si>
  <si>
    <t xml:space="preserve">Pass the Trash </t>
  </si>
  <si>
    <t>TOTAL</t>
  </si>
  <si>
    <t xml:space="preserve"> </t>
  </si>
  <si>
    <t>Golf</t>
  </si>
  <si>
    <t>Final 4</t>
  </si>
  <si>
    <t>At the Heidi</t>
  </si>
  <si>
    <t>2016 Results</t>
  </si>
  <si>
    <t>1st Place</t>
  </si>
  <si>
    <t>2nd Place</t>
  </si>
  <si>
    <t>3rd Place</t>
  </si>
  <si>
    <t>4th Place</t>
  </si>
  <si>
    <t>5th Place</t>
  </si>
  <si>
    <t>6th Place</t>
  </si>
  <si>
    <t>7th Place</t>
  </si>
  <si>
    <t>8th Place</t>
  </si>
  <si>
    <t>9th Place</t>
  </si>
  <si>
    <t>10th Place</t>
  </si>
  <si>
    <t>11th Place</t>
  </si>
  <si>
    <t>12th Place</t>
  </si>
  <si>
    <t>13th Place</t>
  </si>
  <si>
    <t>14th Place</t>
  </si>
  <si>
    <t>Avery &amp; Kayla</t>
  </si>
  <si>
    <t>Ty &amp; Bree</t>
  </si>
  <si>
    <t>Sheldon &amp; Callie</t>
  </si>
  <si>
    <t>JG &amp; Paige</t>
  </si>
  <si>
    <t>Teddy &amp; Kailani</t>
  </si>
  <si>
    <t>Trevor &amp; Halley</t>
  </si>
  <si>
    <t>Austin &amp; Katelyn</t>
  </si>
  <si>
    <t>Matt &amp; Sarah</t>
  </si>
  <si>
    <t>Aaron &amp; Sherbert</t>
  </si>
  <si>
    <t>Bret &amp; Whitney</t>
  </si>
  <si>
    <t>Chris &amp; Shelby</t>
  </si>
  <si>
    <t>Thadd &amp; Shannon</t>
  </si>
  <si>
    <t>Jesse &amp; Rosie</t>
  </si>
  <si>
    <t>Seth &amp; Abby</t>
  </si>
  <si>
    <t>Complete Relay</t>
  </si>
  <si>
    <t>CORNHOLE</t>
  </si>
  <si>
    <t>Double elimination bracket.</t>
  </si>
  <si>
    <t>KNOCKOUT</t>
  </si>
  <si>
    <t>GOLF</t>
  </si>
  <si>
    <t>Split into guys/girls. 2 heats of each, top 4 advance to finals. Finals starting order depends on finish in the prelims. 4th place goes first, 1st goes last. Combined total of team determines overall event scoring.</t>
  </si>
  <si>
    <t>DIZZY BAT</t>
  </si>
  <si>
    <t>SPEED QUARTERS</t>
  </si>
  <si>
    <t>STUMP</t>
  </si>
  <si>
    <t>COMPLETE RELAY</t>
  </si>
  <si>
    <t>TRIVIA</t>
  </si>
  <si>
    <t>PASS THE TRASH</t>
  </si>
  <si>
    <t>KUBB</t>
  </si>
  <si>
    <t>Kubb</t>
  </si>
  <si>
    <t>Speed Quarters</t>
  </si>
  <si>
    <t>Sheldon &amp; Carly</t>
  </si>
  <si>
    <t>[42]</t>
  </si>
  <si>
    <t>Champion</t>
  </si>
  <si>
    <t>Loser's Bracket</t>
  </si>
  <si>
    <t>L8</t>
  </si>
  <si>
    <t>L21</t>
  </si>
  <si>
    <t>L3</t>
  </si>
  <si>
    <t>L2</t>
  </si>
  <si>
    <t>L1</t>
  </si>
  <si>
    <t>L9</t>
  </si>
  <si>
    <t>L5</t>
  </si>
  <si>
    <t>L6</t>
  </si>
  <si>
    <t>L4</t>
  </si>
  <si>
    <t>Loser to 3rd Place Game</t>
  </si>
  <si>
    <t>Return To Scoreboard</t>
  </si>
  <si>
    <t>Return to Scoreboard</t>
  </si>
  <si>
    <t>L19</t>
  </si>
  <si>
    <t>L20</t>
  </si>
  <si>
    <t>Team 4</t>
  </si>
  <si>
    <t>Team 5</t>
  </si>
  <si>
    <t>Team 2</t>
  </si>
  <si>
    <t>Team 3</t>
  </si>
  <si>
    <t>L23</t>
  </si>
  <si>
    <t>L22</t>
  </si>
  <si>
    <t>Winner's Bracket</t>
  </si>
  <si>
    <t>L10</t>
  </si>
  <si>
    <t>L25</t>
  </si>
  <si>
    <t>L24</t>
  </si>
  <si>
    <t xml:space="preserve">  </t>
  </si>
  <si>
    <t>Choose one partner for prelims. The top 8 advance to finals. Other partner has to run in the finals.</t>
  </si>
  <si>
    <t>Knockout Total</t>
  </si>
  <si>
    <t>PLACE</t>
  </si>
  <si>
    <t>Column1</t>
  </si>
  <si>
    <t>Column2</t>
  </si>
  <si>
    <t>Column3</t>
  </si>
  <si>
    <t>Column4</t>
  </si>
  <si>
    <t>Column5</t>
  </si>
  <si>
    <t>STUMP Total</t>
  </si>
  <si>
    <t>Girls Finals</t>
  </si>
  <si>
    <t>Guys Finals</t>
  </si>
  <si>
    <t>TEAM 1</t>
  </si>
  <si>
    <t>TEAM 2</t>
  </si>
  <si>
    <t>TEAM 3</t>
  </si>
  <si>
    <t>TEAM 4</t>
  </si>
  <si>
    <t>TEAM 5</t>
  </si>
  <si>
    <t>CHAMPION</t>
  </si>
  <si>
    <t>Runner-Up</t>
  </si>
  <si>
    <t>Girls Finishers</t>
  </si>
  <si>
    <t>Guys Finishers</t>
  </si>
  <si>
    <t xml:space="preserve">    </t>
  </si>
  <si>
    <t>Column6</t>
  </si>
  <si>
    <t>Pts</t>
  </si>
  <si>
    <t>Donavin &amp; Sheri</t>
  </si>
  <si>
    <t>W27</t>
  </si>
  <si>
    <t>L28 if first loss</t>
  </si>
  <si>
    <t>To W27</t>
  </si>
  <si>
    <t>L11</t>
  </si>
  <si>
    <t>L27</t>
  </si>
  <si>
    <t>L26</t>
  </si>
  <si>
    <t>Alex &amp; Rachel</t>
  </si>
  <si>
    <t>Loser To 7th Place Game</t>
  </si>
  <si>
    <t>Loser To 5th Place Game</t>
  </si>
  <si>
    <t>Loser Finishes 4th Place</t>
  </si>
  <si>
    <t>Loser Finishes 3rd Place</t>
  </si>
  <si>
    <t>Guy</t>
  </si>
  <si>
    <t>Girl</t>
  </si>
  <si>
    <t>B-Dave &amp; Kylie</t>
  </si>
  <si>
    <t>Entry</t>
  </si>
  <si>
    <t>Order</t>
  </si>
  <si>
    <t>Blake &amp; Sherbert</t>
  </si>
  <si>
    <t>FINALS</t>
  </si>
  <si>
    <t>Heat 1 Finalists</t>
  </si>
  <si>
    <t>Heat 2 Finalists</t>
  </si>
  <si>
    <t>Heat 1</t>
  </si>
  <si>
    <t>Heat 2</t>
  </si>
  <si>
    <t>Heat 3</t>
  </si>
  <si>
    <t>Heat 4</t>
  </si>
  <si>
    <t>Consolation Finalists</t>
  </si>
  <si>
    <t>Championship Finalists</t>
  </si>
  <si>
    <t>FINAL RESULTS</t>
  </si>
  <si>
    <t>Split boys/girls. Royal Rumble style. 1 &amp; 2 start, after both swing, #3 comes in. Max of 9 at one time.Partner gets opposite number as the first player. One time bonus nail for an elimination. Everyone is guaranteed one swing. Final 8 score.</t>
  </si>
  <si>
    <t>Runner up</t>
  </si>
  <si>
    <t>Trevor &amp; Callie</t>
  </si>
  <si>
    <t>Jesse &amp; Sarah</t>
  </si>
  <si>
    <t>Dean &amp; Misty</t>
  </si>
  <si>
    <r>
      <t xml:space="preserve">Top 4 overall teams. Double elimination.                   Last team standing wins.                          </t>
    </r>
    <r>
      <rPr>
        <b/>
        <sz val="11"/>
        <color theme="1"/>
        <rFont val="Calibri"/>
        <family val="2"/>
        <scheme val="minor"/>
      </rPr>
      <t>1st: 10, 2nd: 6, 3rd: 3, 4th: 1</t>
    </r>
  </si>
  <si>
    <t>2017 Results</t>
  </si>
  <si>
    <t>Team 1</t>
  </si>
  <si>
    <t>Elimination. Draw for spots 1-16. Ask questions in order, 2 misses and team is out. If team 1 misses question, it moves to team 2</t>
  </si>
  <si>
    <t>Team Total</t>
  </si>
  <si>
    <t>Teams within 10 of lead. Separate tables for guys and girls.</t>
  </si>
  <si>
    <t>Double elimination bracket. One swing, closest to the pin. Best 2 out of 3. Guy vs. Guy, Girl vs. Girl. Flip coin to determine guy/girl for the third shot. Hit the pin automatic win</t>
  </si>
  <si>
    <t>Ty &amp; Paige</t>
  </si>
  <si>
    <t>(Consolation Winner)</t>
  </si>
  <si>
    <t>Girls Results</t>
  </si>
  <si>
    <t>Guys Results</t>
  </si>
  <si>
    <t>Sipe &amp; Sipe</t>
  </si>
  <si>
    <t>Luke &amp; Whitney</t>
  </si>
  <si>
    <t>Trevor &amp; Micaela</t>
  </si>
  <si>
    <t>L7</t>
  </si>
  <si>
    <t>Frisbee</t>
  </si>
  <si>
    <t>Group 1</t>
  </si>
  <si>
    <t>Group 2</t>
  </si>
  <si>
    <t>Group 3</t>
  </si>
  <si>
    <t>Group 4</t>
  </si>
  <si>
    <t>Ben &amp; Katelyn</t>
  </si>
  <si>
    <t>5th Place Game (5)</t>
  </si>
  <si>
    <t>3rd Place Game (8)</t>
  </si>
  <si>
    <r>
      <t xml:space="preserve">Randomly pair teams into teams of 4 or 6 and play single elimination bracket. (4-8 teams). Only score the top 3 teams.       </t>
    </r>
    <r>
      <rPr>
        <b/>
        <sz val="11"/>
        <color theme="1"/>
        <rFont val="Calibri"/>
        <family val="2"/>
        <scheme val="minor"/>
      </rPr>
      <t>1st: 6, 2nd: 3, 3rd: 1</t>
    </r>
  </si>
  <si>
    <t>Seth &amp; Katie</t>
  </si>
  <si>
    <t>Blake &amp; Emma</t>
  </si>
  <si>
    <t>Ryan &amp; Halley</t>
  </si>
  <si>
    <t>Austin &amp; Ashtyn</t>
  </si>
  <si>
    <t>Within 10</t>
  </si>
  <si>
    <t>Derek &amp; Addie</t>
  </si>
  <si>
    <t>15th Place</t>
  </si>
  <si>
    <t>2018 Results</t>
  </si>
  <si>
    <t>Mitch &amp; Katelyn</t>
  </si>
  <si>
    <t>Balloon Race</t>
  </si>
  <si>
    <t>One person must complete all of the events (Cornhole, free throw, frisbee, balloon toss). When starter says go, first person makes a cornhole, second person makes free throw, first person throws frisbee, second person catches water balloon. Winner of each heat advances to championship heat, second place of each heat advances to consulation heat. Must switch order of partners for finals.</t>
  </si>
  <si>
    <t>Ty &amp; Liz</t>
  </si>
  <si>
    <t>Thadd &amp; Ziegler</t>
  </si>
  <si>
    <t>Derek &amp; Haylee</t>
  </si>
  <si>
    <t>Trevor &amp; Maycock</t>
  </si>
  <si>
    <t>Matt &amp; Micaela</t>
  </si>
  <si>
    <t>Billy &amp; Jordan</t>
  </si>
  <si>
    <t>Austin &amp; Kate</t>
  </si>
  <si>
    <t>Blake &amp; Brittany</t>
  </si>
  <si>
    <t>Kayla</t>
  </si>
  <si>
    <t>Jordan</t>
  </si>
  <si>
    <t>Misty</t>
  </si>
  <si>
    <t>Haylee</t>
  </si>
  <si>
    <t>Brittany</t>
  </si>
  <si>
    <t>Paige</t>
  </si>
  <si>
    <t xml:space="preserve">JG </t>
  </si>
  <si>
    <t xml:space="preserve">Thadd </t>
  </si>
  <si>
    <t xml:space="preserve">Luke </t>
  </si>
  <si>
    <t xml:space="preserve">Trevor </t>
  </si>
  <si>
    <t xml:space="preserve">Ty </t>
  </si>
  <si>
    <t xml:space="preserve">Mitch </t>
  </si>
  <si>
    <t xml:space="preserve">Avery </t>
  </si>
  <si>
    <t xml:space="preserve">Blake </t>
  </si>
  <si>
    <t>Halley</t>
  </si>
  <si>
    <t>Katelyn</t>
  </si>
  <si>
    <t xml:space="preserve">Dean </t>
  </si>
  <si>
    <t xml:space="preserve">Billy </t>
  </si>
  <si>
    <t xml:space="preserve">Derek </t>
  </si>
  <si>
    <t xml:space="preserve">Austin </t>
  </si>
  <si>
    <t>Ziegler</t>
  </si>
  <si>
    <t xml:space="preserve">B-Dave </t>
  </si>
  <si>
    <t xml:space="preserve">Ryan </t>
  </si>
  <si>
    <t xml:space="preserve">Matt </t>
  </si>
  <si>
    <t>Mitch &amp; Kately</t>
  </si>
  <si>
    <t>Micaela</t>
  </si>
  <si>
    <t>Dean</t>
  </si>
  <si>
    <t>B-Dave</t>
  </si>
  <si>
    <t>Thadd</t>
  </si>
  <si>
    <t>Derek</t>
  </si>
  <si>
    <t>Austin</t>
  </si>
  <si>
    <t>Matt</t>
  </si>
  <si>
    <t>Mitch</t>
  </si>
  <si>
    <t>Ryan</t>
  </si>
  <si>
    <t>Blake</t>
  </si>
  <si>
    <t>Tyson</t>
  </si>
  <si>
    <t>Trevor</t>
  </si>
  <si>
    <t>Luke</t>
  </si>
  <si>
    <t>Billy</t>
  </si>
  <si>
    <t>JG</t>
  </si>
  <si>
    <t>Avery</t>
  </si>
  <si>
    <t>Bill</t>
  </si>
  <si>
    <t>Whitney</t>
  </si>
  <si>
    <t>Liz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</si>
</sst>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9"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theme="1"/>
      <name val="Calibri"/>
      <family val="2"/>
      <scheme val="minor"/>
    </font>
    <font>
      <sz val="18"/>
      <color indexed="8"/>
      <name val="Arial"/>
      <family val="2"/>
    </font>
    <font>
      <sz val="11"/>
      <color indexed="8"/>
      <name val="Arial"/>
      <family val="2"/>
    </font>
    <font>
      <sz val="6"/>
      <color indexed="55"/>
      <name val="Arial"/>
      <family val="2"/>
    </font>
    <font>
      <u/>
      <sz val="10"/>
      <color indexed="12"/>
      <name val="Arial"/>
      <family val="2"/>
    </font>
    <font>
      <u/>
      <sz val="8"/>
      <color indexed="12"/>
      <name val="Arial"/>
      <family val="2"/>
    </font>
    <font>
      <sz val="10"/>
      <name val="Arial"/>
      <family val="2"/>
    </font>
    <font>
      <sz val="8"/>
      <name val="Tahoma"/>
      <family val="2"/>
    </font>
    <font>
      <sz val="24"/>
      <color indexed="8"/>
      <name val="Arial"/>
      <family val="2"/>
    </font>
    <font>
      <sz val="12"/>
      <color indexed="8"/>
      <name val="Arial"/>
      <family val="2"/>
    </font>
    <font>
      <sz val="11"/>
      <name val="Arial"/>
      <family val="2"/>
    </font>
    <font>
      <sz val="11"/>
      <color indexed="9"/>
      <name val="Arial"/>
      <family val="2"/>
    </font>
    <font>
      <b/>
      <i/>
      <sz val="11"/>
      <name val="Arial"/>
      <family val="2"/>
    </font>
    <font>
      <b/>
      <i/>
      <sz val="11"/>
      <color indexed="8"/>
      <name val="Arial"/>
      <family val="2"/>
    </font>
    <font>
      <sz val="2"/>
      <color indexed="9"/>
      <name val="Arial"/>
      <family val="2"/>
    </font>
    <font>
      <b/>
      <sz val="11"/>
      <color indexed="8"/>
      <name val="Arial"/>
      <family val="2"/>
    </font>
    <font>
      <b/>
      <u/>
      <sz val="16"/>
      <color indexed="12"/>
      <name val="Arial"/>
      <family val="2"/>
    </font>
    <font>
      <b/>
      <u/>
      <sz val="22"/>
      <color indexed="12"/>
      <name val="Arial"/>
      <family val="2"/>
    </font>
    <font>
      <b/>
      <sz val="14"/>
      <color indexed="8"/>
      <name val="Arial"/>
      <family val="2"/>
    </font>
    <font>
      <b/>
      <sz val="16"/>
      <color theme="1"/>
      <name val="Calibri"/>
      <family val="2"/>
      <scheme val="minor"/>
    </font>
    <font>
      <b/>
      <sz val="16"/>
      <color indexed="8"/>
      <name val="Arial"/>
      <family val="2"/>
    </font>
    <font>
      <sz val="20"/>
      <color indexed="8"/>
      <name val="Arial"/>
      <family val="2"/>
    </font>
    <font>
      <sz val="18"/>
      <color theme="1"/>
      <name val="Calibri"/>
      <family val="2"/>
      <scheme val="minor"/>
    </font>
    <font>
      <b/>
      <sz val="18"/>
      <name val="Arial"/>
      <family val="2"/>
    </font>
    <font>
      <b/>
      <sz val="18"/>
      <color theme="0"/>
      <name val="Calibri"/>
      <family val="2"/>
      <scheme val="minor"/>
    </font>
    <font>
      <sz val="18"/>
      <name val="Calibri"/>
      <family val="2"/>
      <scheme val="minor"/>
    </font>
    <font>
      <b/>
      <sz val="18"/>
      <name val="Calibri"/>
      <family val="2"/>
      <scheme val="minor"/>
    </font>
    <font>
      <b/>
      <sz val="14"/>
      <color theme="1"/>
      <name val="Calibri"/>
      <family val="2"/>
      <scheme val="minor"/>
    </font>
    <font>
      <sz val="6"/>
      <color rgb="FF000000"/>
      <name val="Verdana"/>
      <family val="2"/>
    </font>
    <font>
      <b/>
      <sz val="12"/>
      <color theme="1"/>
      <name val="Calibri"/>
      <family val="2"/>
      <scheme val="minor"/>
    </font>
    <font>
      <b/>
      <sz val="12"/>
      <color indexed="8"/>
      <name val="Arial"/>
      <family val="2"/>
    </font>
    <font>
      <b/>
      <sz val="11"/>
      <name val="Arial"/>
      <family val="2"/>
    </font>
    <font>
      <sz val="12"/>
      <color theme="1"/>
      <name val="Calibri"/>
      <family val="2"/>
      <scheme val="minor"/>
    </font>
    <font>
      <sz val="12"/>
      <color indexed="9"/>
      <name val="Arial"/>
      <family val="2"/>
    </font>
    <font>
      <b/>
      <i/>
      <sz val="12"/>
      <name val="Arial"/>
      <family val="2"/>
    </font>
    <font>
      <b/>
      <i/>
      <sz val="12"/>
      <color indexed="8"/>
      <name val="Arial"/>
      <family val="2"/>
    </font>
    <font>
      <b/>
      <sz val="12"/>
      <name val="Arial"/>
      <family val="2"/>
    </font>
    <font>
      <b/>
      <u/>
      <sz val="24"/>
      <color indexed="12"/>
      <name val="Arial"/>
      <family val="2"/>
    </font>
    <font>
      <sz val="16"/>
      <color theme="1"/>
      <name val="Calibri"/>
      <family val="2"/>
      <scheme val="minor"/>
    </font>
    <font>
      <sz val="20"/>
      <color theme="1"/>
      <name val="Calibri"/>
      <family val="2"/>
      <scheme val="minor"/>
    </font>
    <font>
      <sz val="14"/>
      <color theme="1"/>
      <name val="Calibri"/>
      <family val="2"/>
      <scheme val="minor"/>
    </font>
    <font>
      <b/>
      <sz val="8"/>
      <name val="Tahoma"/>
      <family val="2"/>
    </font>
    <font>
      <b/>
      <sz val="24"/>
      <color indexed="8"/>
      <name val="Arial"/>
      <family val="2"/>
    </font>
    <font>
      <b/>
      <sz val="18"/>
      <color theme="1"/>
      <name val="Calibri"/>
      <family val="2"/>
      <scheme val="minor"/>
    </font>
    <font>
      <b/>
      <sz val="10"/>
      <name val="Arial"/>
      <family val="2"/>
    </font>
    <font>
      <b/>
      <sz val="14"/>
      <name val="Arial"/>
      <family val="2"/>
    </font>
    <font>
      <b/>
      <sz val="10"/>
      <color theme="0"/>
      <name val="Arial"/>
      <family val="2"/>
    </font>
    <font>
      <sz val="10"/>
      <name val="Arial"/>
      <family val="2"/>
    </font>
    <font>
      <sz val="11"/>
      <color theme="0"/>
      <name val="Calibri"/>
      <family val="2"/>
      <scheme val="minor"/>
    </font>
    <font>
      <b/>
      <sz val="14"/>
      <color theme="0"/>
      <name val="Calibri"/>
      <family val="2"/>
      <scheme val="minor"/>
    </font>
    <font>
      <b/>
      <sz val="16"/>
      <name val="Arial"/>
      <family val="2"/>
    </font>
    <font>
      <sz val="11"/>
      <color theme="0"/>
      <name val="Arial"/>
      <family val="2"/>
    </font>
    <font>
      <sz val="8"/>
      <color theme="0"/>
      <name val="Arial"/>
      <family val="2"/>
    </font>
    <font>
      <b/>
      <u/>
      <sz val="18"/>
      <color indexed="12"/>
      <name val="Arial"/>
      <family val="2"/>
    </font>
    <font>
      <sz val="11"/>
      <color rgb="FF006100"/>
      <name val="Calibri"/>
      <family val="2"/>
      <scheme val="minor"/>
    </font>
  </fonts>
  <fills count="23">
    <fill>
      <patternFill patternType="none"/>
    </fill>
    <fill>
      <patternFill patternType="gray125"/>
    </fill>
    <fill>
      <patternFill patternType="solid">
        <fgColor theme="9"/>
        <bgColor theme="9"/>
      </patternFill>
    </fill>
    <fill>
      <patternFill patternType="solid">
        <fgColor rgb="FFC00000"/>
        <bgColor theme="9"/>
      </patternFill>
    </fill>
    <fill>
      <patternFill patternType="solid">
        <fgColor theme="9"/>
        <bgColor indexed="64"/>
      </patternFill>
    </fill>
    <fill>
      <patternFill patternType="solid">
        <fgColor theme="0" tint="-0.14999847407452621"/>
        <bgColor indexed="64"/>
      </patternFill>
    </fill>
    <fill>
      <patternFill patternType="solid">
        <fgColor rgb="FFDB6413"/>
        <bgColor indexed="64"/>
      </patternFill>
    </fill>
    <fill>
      <patternFill patternType="solid">
        <fgColor theme="7"/>
        <bgColor indexed="64"/>
      </patternFill>
    </fill>
    <fill>
      <patternFill patternType="solid">
        <fgColor theme="0"/>
        <bgColor indexed="64"/>
      </patternFill>
    </fill>
    <fill>
      <patternFill patternType="solid">
        <fgColor rgb="FFFF66CC"/>
        <bgColor indexed="64"/>
      </patternFill>
    </fill>
    <fill>
      <patternFill patternType="solid">
        <fgColor theme="4"/>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C0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rgb="FFC6EFCE"/>
      </patternFill>
    </fill>
  </fills>
  <borders count="75">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Dashed">
        <color indexed="64"/>
      </right>
      <top style="medium">
        <color indexed="64"/>
      </top>
      <bottom/>
      <diagonal/>
    </border>
    <border>
      <left/>
      <right style="mediumDashed">
        <color indexed="64"/>
      </right>
      <top/>
      <bottom/>
      <diagonal/>
    </border>
    <border>
      <left/>
      <right/>
      <top/>
      <bottom style="medium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thick">
        <color indexed="64"/>
      </top>
      <bottom style="thick">
        <color indexed="64"/>
      </bottom>
      <diagonal/>
    </border>
    <border>
      <left/>
      <right style="mediumDashed">
        <color indexed="64"/>
      </right>
      <top/>
      <bottom style="mediumDashed">
        <color indexed="64"/>
      </bottom>
      <diagonal/>
    </border>
    <border>
      <left/>
      <right style="mediumDashDot">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thick">
        <color indexed="64"/>
      </left>
      <right style="thick">
        <color indexed="64"/>
      </right>
      <top/>
      <bottom style="thin">
        <color indexed="64"/>
      </bottom>
      <diagonal/>
    </border>
    <border>
      <left style="thick">
        <color indexed="64"/>
      </left>
      <right/>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bottom style="thick">
        <color indexed="64"/>
      </bottom>
      <diagonal/>
    </border>
    <border>
      <left/>
      <right/>
      <top style="thick">
        <color indexed="64"/>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bottom style="thin">
        <color indexed="64"/>
      </bottom>
      <diagonal/>
    </border>
    <border>
      <left/>
      <right style="thick">
        <color indexed="64"/>
      </right>
      <top style="medium">
        <color indexed="64"/>
      </top>
      <bottom/>
      <diagonal/>
    </border>
    <border>
      <left style="thick">
        <color indexed="64"/>
      </left>
      <right style="medium">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style="medium">
        <color indexed="64"/>
      </right>
      <top/>
      <bottom style="thick">
        <color indexed="64"/>
      </bottom>
      <diagonal/>
    </border>
    <border>
      <left/>
      <right style="thick">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theme="1"/>
      </bottom>
      <diagonal/>
    </border>
    <border>
      <left style="medium">
        <color indexed="64"/>
      </left>
      <right/>
      <top style="medium">
        <color indexed="64"/>
      </top>
      <bottom style="medium">
        <color theme="1"/>
      </bottom>
      <diagonal/>
    </border>
    <border>
      <left/>
      <right style="medium">
        <color indexed="64"/>
      </right>
      <top style="medium">
        <color indexed="64"/>
      </top>
      <bottom style="thin">
        <color indexed="64"/>
      </bottom>
      <diagonal/>
    </border>
    <border>
      <left style="medium">
        <color indexed="64"/>
      </left>
      <right/>
      <top style="medium">
        <color theme="1"/>
      </top>
      <bottom style="thin">
        <color indexed="64"/>
      </bottom>
      <diagonal/>
    </border>
    <border>
      <left/>
      <right style="medium">
        <color indexed="64"/>
      </right>
      <top style="medium">
        <color theme="1"/>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ck">
        <color indexed="64"/>
      </bottom>
      <diagonal/>
    </border>
  </borders>
  <cellStyleXfs count="5">
    <xf numFmtId="0" fontId="0" fillId="0" borderId="0"/>
    <xf numFmtId="43" fontId="4" fillId="0" borderId="0" applyFont="0" applyFill="0" applyBorder="0" applyAlignment="0" applyProtection="0"/>
    <xf numFmtId="0" fontId="8" fillId="0" borderId="0" applyNumberFormat="0" applyFill="0" applyBorder="0" applyAlignment="0" applyProtection="0">
      <alignment vertical="top"/>
      <protection locked="0"/>
    </xf>
    <xf numFmtId="0" fontId="51" fillId="0" borderId="0"/>
    <xf numFmtId="0" fontId="58" fillId="22" borderId="0" applyNumberFormat="0" applyBorder="0" applyAlignment="0" applyProtection="0"/>
  </cellStyleXfs>
  <cellXfs count="401">
    <xf numFmtId="0" fontId="0" fillId="0" borderId="0" xfId="0"/>
    <xf numFmtId="0" fontId="0" fillId="5" borderId="6" xfId="0" applyFill="1" applyBorder="1" applyAlignment="1">
      <alignment horizontal="center"/>
    </xf>
    <xf numFmtId="0" fontId="0" fillId="6" borderId="6" xfId="0" applyFill="1" applyBorder="1" applyAlignment="1">
      <alignment horizontal="center"/>
    </xf>
    <xf numFmtId="0" fontId="0" fillId="0" borderId="6" xfId="0" applyFill="1"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7" borderId="5" xfId="0" applyFill="1" applyBorder="1" applyAlignment="1">
      <alignment horizontal="center"/>
    </xf>
    <xf numFmtId="0" fontId="0" fillId="0" borderId="0" xfId="0" applyAlignment="1"/>
    <xf numFmtId="0" fontId="0" fillId="0" borderId="0" xfId="0" applyBorder="1"/>
    <xf numFmtId="0" fontId="0" fillId="0" borderId="17" xfId="0" applyBorder="1"/>
    <xf numFmtId="0" fontId="0" fillId="0" borderId="18" xfId="0" applyBorder="1" applyAlignment="1">
      <alignment horizontal="center"/>
    </xf>
    <xf numFmtId="0" fontId="12" fillId="0" borderId="0" xfId="0" applyFont="1" applyFill="1" applyAlignment="1">
      <alignment horizontal="left"/>
    </xf>
    <xf numFmtId="0" fontId="12" fillId="0" borderId="0" xfId="0" applyFont="1" applyFill="1" applyAlignment="1"/>
    <xf numFmtId="0" fontId="12" fillId="0" borderId="0" xfId="0" applyFont="1" applyFill="1" applyAlignment="1">
      <alignment horizontal="center"/>
    </xf>
    <xf numFmtId="0" fontId="13" fillId="0" borderId="0" xfId="0" applyFont="1" applyFill="1" applyAlignment="1"/>
    <xf numFmtId="0" fontId="13" fillId="0" borderId="15" xfId="0" applyFont="1" applyFill="1" applyBorder="1" applyAlignment="1"/>
    <xf numFmtId="0" fontId="6" fillId="0" borderId="0" xfId="0" applyFont="1" applyFill="1"/>
    <xf numFmtId="0" fontId="6" fillId="0" borderId="0" xfId="0" applyFont="1" applyFill="1" applyAlignment="1">
      <alignment horizontal="center"/>
    </xf>
    <xf numFmtId="0" fontId="6" fillId="0" borderId="0" xfId="0" applyFont="1" applyFill="1" applyBorder="1"/>
    <xf numFmtId="0" fontId="15" fillId="0" borderId="12" xfId="0" applyFont="1" applyFill="1" applyBorder="1" applyAlignment="1">
      <alignment horizontal="center"/>
    </xf>
    <xf numFmtId="0" fontId="6" fillId="0" borderId="8" xfId="0" applyFont="1" applyFill="1" applyBorder="1" applyAlignment="1"/>
    <xf numFmtId="0" fontId="6" fillId="0" borderId="0" xfId="0" applyFont="1"/>
    <xf numFmtId="0" fontId="16" fillId="0" borderId="0" xfId="0" applyFont="1" applyFill="1" applyBorder="1" applyAlignment="1">
      <alignment horizontal="right"/>
    </xf>
    <xf numFmtId="0" fontId="6" fillId="0" borderId="0" xfId="0" applyFont="1" applyFill="1" applyBorder="1" applyAlignment="1"/>
    <xf numFmtId="0" fontId="15" fillId="0" borderId="8" xfId="0" applyFont="1" applyFill="1" applyBorder="1" applyAlignment="1">
      <alignment horizontal="center"/>
    </xf>
    <xf numFmtId="0" fontId="6" fillId="0" borderId="0" xfId="0" applyFont="1" applyAlignment="1">
      <alignment horizontal="center"/>
    </xf>
    <xf numFmtId="0" fontId="6" fillId="0" borderId="15" xfId="0" applyFont="1" applyFill="1" applyBorder="1" applyAlignment="1"/>
    <xf numFmtId="0" fontId="6" fillId="0" borderId="8" xfId="0" applyFont="1" applyFill="1" applyBorder="1" applyAlignment="1">
      <alignment horizontal="center"/>
    </xf>
    <xf numFmtId="0" fontId="18" fillId="0" borderId="0" xfId="0" applyFont="1" applyFill="1"/>
    <xf numFmtId="0" fontId="13" fillId="0" borderId="0" xfId="0" applyFont="1" applyFill="1" applyBorder="1" applyAlignment="1"/>
    <xf numFmtId="0" fontId="17" fillId="0" borderId="0" xfId="0" applyFont="1" applyFill="1" applyBorder="1" applyAlignment="1">
      <alignment horizontal="right"/>
    </xf>
    <xf numFmtId="0" fontId="6" fillId="0" borderId="14" xfId="0" applyFont="1" applyFill="1" applyBorder="1"/>
    <xf numFmtId="0" fontId="6" fillId="0" borderId="8" xfId="0" applyFont="1" applyBorder="1" applyAlignment="1">
      <alignment horizontal="center"/>
    </xf>
    <xf numFmtId="0" fontId="0" fillId="0" borderId="8" xfId="0" applyBorder="1"/>
    <xf numFmtId="0" fontId="6" fillId="0" borderId="0" xfId="0" applyFont="1" applyBorder="1"/>
    <xf numFmtId="0" fontId="6" fillId="0" borderId="23" xfId="0" applyFont="1" applyFill="1" applyBorder="1" applyAlignment="1">
      <alignment horizontal="center"/>
    </xf>
    <xf numFmtId="0" fontId="6" fillId="0" borderId="24" xfId="0" applyFont="1" applyFill="1" applyBorder="1" applyAlignment="1">
      <alignment horizontal="center"/>
    </xf>
    <xf numFmtId="0" fontId="6" fillId="0" borderId="24" xfId="0" applyFont="1" applyFill="1" applyBorder="1"/>
    <xf numFmtId="0" fontId="6" fillId="0" borderId="0" xfId="0" applyFont="1" applyAlignment="1">
      <alignment horizontal="right"/>
    </xf>
    <xf numFmtId="0" fontId="6" fillId="0" borderId="0" xfId="0" applyFont="1" applyFill="1" applyBorder="1" applyAlignment="1">
      <alignment horizontal="right"/>
    </xf>
    <xf numFmtId="0" fontId="6" fillId="0" borderId="12" xfId="0" applyFont="1" applyFill="1" applyBorder="1" applyAlignment="1">
      <alignment horizontal="center"/>
    </xf>
    <xf numFmtId="0" fontId="6" fillId="0" borderId="15" xfId="0" applyFont="1" applyFill="1" applyBorder="1" applyAlignment="1">
      <alignment horizontal="left"/>
    </xf>
    <xf numFmtId="0" fontId="6" fillId="0" borderId="0" xfId="0" applyFont="1" applyFill="1" applyBorder="1" applyAlignment="1">
      <alignment horizontal="left"/>
    </xf>
    <xf numFmtId="0" fontId="6" fillId="0" borderId="0" xfId="0" applyFont="1" applyBorder="1" applyAlignment="1">
      <alignment horizontal="center"/>
    </xf>
    <xf numFmtId="0" fontId="6" fillId="0" borderId="0" xfId="0" applyFont="1" applyFill="1" applyBorder="1" applyAlignment="1">
      <alignment horizontal="center"/>
    </xf>
    <xf numFmtId="0" fontId="0" fillId="0" borderId="0" xfId="0" applyFill="1" applyBorder="1"/>
    <xf numFmtId="0" fontId="15" fillId="0" borderId="0" xfId="0" applyFont="1" applyFill="1" applyBorder="1" applyAlignment="1">
      <alignment horizontal="center"/>
    </xf>
    <xf numFmtId="0" fontId="0" fillId="0" borderId="12" xfId="0" applyFill="1" applyBorder="1"/>
    <xf numFmtId="0" fontId="19" fillId="0" borderId="0" xfId="0" applyFont="1" applyFill="1" applyBorder="1" applyAlignment="1">
      <alignment horizontal="center"/>
    </xf>
    <xf numFmtId="0" fontId="17" fillId="0" borderId="0" xfId="0" applyFont="1" applyFill="1"/>
    <xf numFmtId="0" fontId="6" fillId="8" borderId="15" xfId="0" applyFont="1" applyFill="1" applyBorder="1" applyAlignment="1"/>
    <xf numFmtId="0" fontId="6" fillId="8" borderId="16" xfId="0" applyFont="1" applyFill="1" applyBorder="1" applyAlignment="1"/>
    <xf numFmtId="0" fontId="6" fillId="8" borderId="15" xfId="0" applyFont="1" applyFill="1" applyBorder="1" applyAlignment="1">
      <alignment horizontal="center"/>
    </xf>
    <xf numFmtId="0" fontId="6" fillId="0" borderId="15" xfId="0" applyFont="1" applyFill="1" applyBorder="1"/>
    <xf numFmtId="0" fontId="6" fillId="0" borderId="12" xfId="0" applyFont="1" applyFill="1" applyBorder="1"/>
    <xf numFmtId="0" fontId="6" fillId="0" borderId="16" xfId="0" applyFont="1" applyFill="1" applyBorder="1"/>
    <xf numFmtId="0" fontId="18" fillId="0" borderId="8" xfId="0" applyFont="1" applyFill="1" applyBorder="1"/>
    <xf numFmtId="0" fontId="6" fillId="0" borderId="8" xfId="0" applyFont="1" applyFill="1" applyBorder="1"/>
    <xf numFmtId="0" fontId="22" fillId="0" borderId="0" xfId="0" applyFont="1" applyFill="1" applyAlignment="1">
      <alignment horizontal="center"/>
    </xf>
    <xf numFmtId="0" fontId="0" fillId="8" borderId="0" xfId="0" applyFill="1"/>
    <xf numFmtId="0" fontId="6" fillId="8" borderId="0" xfId="0" applyFont="1" applyFill="1"/>
    <xf numFmtId="0" fontId="6" fillId="8" borderId="0" xfId="0" applyFont="1" applyFill="1" applyAlignment="1">
      <alignment horizontal="center"/>
    </xf>
    <xf numFmtId="0" fontId="6" fillId="8" borderId="0" xfId="0" applyFont="1" applyFill="1" applyBorder="1" applyAlignment="1"/>
    <xf numFmtId="0" fontId="17" fillId="8" borderId="0" xfId="0" applyFont="1" applyFill="1"/>
    <xf numFmtId="0" fontId="6" fillId="0" borderId="16" xfId="0" applyFont="1" applyFill="1" applyBorder="1" applyAlignment="1"/>
    <xf numFmtId="0" fontId="0" fillId="0" borderId="15" xfId="0" applyBorder="1"/>
    <xf numFmtId="0" fontId="0" fillId="0" borderId="0" xfId="0" applyFill="1"/>
    <xf numFmtId="0" fontId="14" fillId="0" borderId="0" xfId="0" applyFont="1" applyFill="1" applyAlignment="1">
      <alignment horizontal="right"/>
    </xf>
    <xf numFmtId="0" fontId="5" fillId="8" borderId="0" xfId="0" applyFont="1" applyFill="1" applyAlignment="1">
      <alignment vertical="center"/>
    </xf>
    <xf numFmtId="0" fontId="6" fillId="8" borderId="0" xfId="0" applyFont="1" applyFill="1" applyAlignment="1">
      <alignment vertical="center"/>
    </xf>
    <xf numFmtId="0" fontId="6" fillId="8" borderId="0" xfId="0" applyFont="1" applyFill="1" applyAlignment="1">
      <alignment horizontal="center" vertical="center"/>
    </xf>
    <xf numFmtId="0" fontId="7" fillId="8" borderId="0" xfId="0" applyFont="1" applyFill="1" applyAlignment="1">
      <alignment horizontal="left"/>
    </xf>
    <xf numFmtId="0" fontId="8" fillId="8" borderId="0" xfId="2" applyFill="1" applyAlignment="1" applyProtection="1">
      <alignment horizontal="center"/>
    </xf>
    <xf numFmtId="0" fontId="6" fillId="0" borderId="0" xfId="0" applyFont="1" applyBorder="1" applyAlignment="1">
      <alignment horizontal="right"/>
    </xf>
    <xf numFmtId="0" fontId="13" fillId="0" borderId="8" xfId="0" applyFont="1" applyFill="1" applyBorder="1" applyAlignment="1"/>
    <xf numFmtId="0" fontId="0" fillId="0" borderId="0" xfId="0" applyAlignment="1">
      <alignment horizontal="right"/>
    </xf>
    <xf numFmtId="0" fontId="24" fillId="0" borderId="14" xfId="0" applyFont="1" applyFill="1" applyBorder="1" applyAlignment="1">
      <alignment horizontal="center"/>
    </xf>
    <xf numFmtId="0" fontId="0" fillId="0" borderId="1" xfId="0" applyNumberFormat="1" applyFont="1" applyFill="1" applyBorder="1" applyAlignment="1">
      <alignment horizontal="center"/>
    </xf>
    <xf numFmtId="0" fontId="6" fillId="0" borderId="0" xfId="0" applyFont="1" applyFill="1" applyAlignment="1">
      <alignment horizontal="center" vertical="center"/>
    </xf>
    <xf numFmtId="0" fontId="14" fillId="0" borderId="0" xfId="0" applyFont="1" applyFill="1"/>
    <xf numFmtId="0" fontId="23" fillId="0" borderId="15" xfId="0" applyFont="1" applyFill="1" applyBorder="1" applyAlignment="1">
      <alignment horizontal="center"/>
    </xf>
    <xf numFmtId="0" fontId="13" fillId="0" borderId="12" xfId="0" applyFont="1" applyFill="1" applyBorder="1"/>
    <xf numFmtId="0" fontId="0" fillId="0" borderId="8" xfId="0" applyFill="1" applyBorder="1"/>
    <xf numFmtId="0" fontId="6" fillId="0" borderId="0" xfId="0" applyFont="1" applyFill="1" applyAlignment="1">
      <alignment horizontal="right"/>
    </xf>
    <xf numFmtId="0" fontId="6" fillId="0" borderId="25" xfId="0" applyFont="1" applyFill="1" applyBorder="1"/>
    <xf numFmtId="0" fontId="10" fillId="0" borderId="0" xfId="0" applyFont="1" applyFill="1" applyAlignment="1">
      <alignment horizontal="center"/>
    </xf>
    <xf numFmtId="0" fontId="0" fillId="0" borderId="11" xfId="0" applyFill="1" applyBorder="1"/>
    <xf numFmtId="0" fontId="13" fillId="0" borderId="8" xfId="0" applyFont="1" applyFill="1" applyBorder="1"/>
    <xf numFmtId="0" fontId="6" fillId="0" borderId="25" xfId="0" applyFont="1" applyFill="1" applyBorder="1" applyAlignment="1">
      <alignment horizontal="center"/>
    </xf>
    <xf numFmtId="0" fontId="10" fillId="0" borderId="0" xfId="0" applyFont="1" applyFill="1"/>
    <xf numFmtId="0" fontId="0" fillId="0" borderId="27" xfId="0" applyNumberFormat="1" applyFont="1" applyFill="1" applyBorder="1" applyAlignment="1">
      <alignment horizontal="center"/>
    </xf>
    <xf numFmtId="0" fontId="0" fillId="0" borderId="26" xfId="0" applyFont="1" applyFill="1" applyBorder="1" applyAlignment="1">
      <alignment horizontal="center"/>
    </xf>
    <xf numFmtId="0" fontId="25" fillId="0" borderId="15" xfId="0" applyFont="1" applyFill="1" applyBorder="1" applyAlignment="1"/>
    <xf numFmtId="0" fontId="5" fillId="0" borderId="15" xfId="0" applyFont="1" applyFill="1" applyBorder="1" applyAlignment="1"/>
    <xf numFmtId="0" fontId="5" fillId="0" borderId="14" xfId="0" applyFont="1" applyBorder="1"/>
    <xf numFmtId="0" fontId="5" fillId="0" borderId="14" xfId="0" applyFont="1" applyFill="1" applyBorder="1"/>
    <xf numFmtId="0" fontId="26" fillId="0" borderId="15" xfId="0" applyFont="1" applyFill="1" applyBorder="1"/>
    <xf numFmtId="0" fontId="26" fillId="0" borderId="16" xfId="0" applyFont="1" applyFill="1" applyBorder="1"/>
    <xf numFmtId="0" fontId="5" fillId="0" borderId="0" xfId="0" applyFont="1" applyFill="1" applyBorder="1" applyAlignment="1"/>
    <xf numFmtId="0" fontId="5" fillId="0" borderId="0" xfId="0" applyFont="1" applyBorder="1"/>
    <xf numFmtId="0" fontId="24" fillId="0" borderId="13" xfId="0" applyFont="1" applyFill="1" applyBorder="1" applyAlignment="1">
      <alignment horizontal="center"/>
    </xf>
    <xf numFmtId="0" fontId="27" fillId="0" borderId="0" xfId="0" applyFont="1" applyFill="1" applyBorder="1" applyAlignment="1">
      <alignment horizontal="center"/>
    </xf>
    <xf numFmtId="0" fontId="1" fillId="4" borderId="15" xfId="0" applyFont="1" applyFill="1" applyBorder="1" applyAlignment="1">
      <alignment horizontal="center"/>
    </xf>
    <xf numFmtId="0" fontId="3" fillId="0" borderId="0" xfId="0" applyFont="1" applyFill="1"/>
    <xf numFmtId="0" fontId="0" fillId="0" borderId="27" xfId="0" applyNumberFormat="1" applyFill="1" applyBorder="1" applyAlignment="1">
      <alignment horizontal="center"/>
    </xf>
    <xf numFmtId="0" fontId="26" fillId="0" borderId="0" xfId="0" applyFont="1"/>
    <xf numFmtId="0" fontId="28" fillId="4" borderId="15" xfId="0" applyFont="1" applyFill="1" applyBorder="1" applyAlignment="1">
      <alignment horizontal="left"/>
    </xf>
    <xf numFmtId="0" fontId="28" fillId="4" borderId="15" xfId="0" applyFont="1" applyFill="1" applyBorder="1" applyAlignment="1">
      <alignment horizontal="center"/>
    </xf>
    <xf numFmtId="0" fontId="28" fillId="4" borderId="16" xfId="0" applyFont="1" applyFill="1" applyBorder="1" applyAlignment="1">
      <alignment horizontal="center"/>
    </xf>
    <xf numFmtId="0" fontId="29" fillId="0" borderId="32" xfId="0" applyFont="1" applyFill="1" applyBorder="1"/>
    <xf numFmtId="0" fontId="29" fillId="0" borderId="11" xfId="0" applyFont="1" applyFill="1" applyBorder="1"/>
    <xf numFmtId="0" fontId="29" fillId="0" borderId="19" xfId="0" applyFont="1" applyFill="1" applyBorder="1"/>
    <xf numFmtId="0" fontId="29" fillId="0" borderId="0" xfId="0" applyFont="1" applyFill="1" applyBorder="1"/>
    <xf numFmtId="0" fontId="29" fillId="0" borderId="30" xfId="0" applyFont="1" applyFill="1" applyBorder="1" applyAlignment="1">
      <alignment horizontal="center"/>
    </xf>
    <xf numFmtId="0" fontId="29" fillId="0" borderId="20" xfId="0" applyFont="1" applyFill="1" applyBorder="1"/>
    <xf numFmtId="0" fontId="29" fillId="0" borderId="31" xfId="0" applyFont="1" applyFill="1" applyBorder="1" applyAlignment="1">
      <alignment horizontal="center"/>
    </xf>
    <xf numFmtId="0" fontId="0" fillId="13" borderId="29" xfId="0" applyFill="1" applyBorder="1"/>
    <xf numFmtId="0" fontId="0" fillId="14" borderId="29" xfId="0" applyFill="1" applyBorder="1"/>
    <xf numFmtId="0" fontId="0" fillId="15" borderId="29" xfId="0" applyFill="1" applyBorder="1"/>
    <xf numFmtId="0" fontId="0" fillId="11" borderId="29" xfId="0" applyFill="1" applyBorder="1"/>
    <xf numFmtId="0" fontId="0" fillId="12" borderId="29" xfId="0" applyFill="1" applyBorder="1"/>
    <xf numFmtId="0" fontId="0" fillId="0" borderId="0" xfId="0" applyAlignment="1">
      <alignment vertical="center"/>
    </xf>
    <xf numFmtId="0" fontId="0" fillId="0" borderId="0" xfId="0" applyNumberFormat="1" applyFont="1" applyFill="1" applyBorder="1" applyAlignment="1">
      <alignment horizontal="center"/>
    </xf>
    <xf numFmtId="0" fontId="0" fillId="0" borderId="0" xfId="0" applyAlignment="1">
      <alignment wrapText="1"/>
    </xf>
    <xf numFmtId="0" fontId="6" fillId="0" borderId="39" xfId="0" applyFont="1" applyFill="1" applyBorder="1" applyAlignment="1">
      <alignment horizontal="center"/>
    </xf>
    <xf numFmtId="0" fontId="30" fillId="16" borderId="29" xfId="0" applyFont="1" applyFill="1" applyBorder="1" applyAlignment="1">
      <alignment horizontal="center"/>
    </xf>
    <xf numFmtId="0" fontId="32" fillId="0" borderId="0" xfId="0" applyFont="1"/>
    <xf numFmtId="0" fontId="21" fillId="0" borderId="0" xfId="2" applyFont="1" applyFill="1" applyBorder="1" applyAlignment="1" applyProtection="1"/>
    <xf numFmtId="0" fontId="22" fillId="0" borderId="11" xfId="0" applyFont="1" applyFill="1" applyBorder="1" applyAlignment="1">
      <alignment horizontal="center"/>
    </xf>
    <xf numFmtId="0" fontId="34" fillId="0" borderId="0" xfId="0" applyFont="1" applyFill="1" applyAlignment="1">
      <alignment horizontal="center" vertical="center"/>
    </xf>
    <xf numFmtId="0" fontId="19" fillId="0" borderId="0" xfId="0" applyFont="1" applyFill="1"/>
    <xf numFmtId="0" fontId="35" fillId="0" borderId="0" xfId="0" applyFont="1" applyFill="1"/>
    <xf numFmtId="0" fontId="2" fillId="0" borderId="6" xfId="0" applyFont="1" applyFill="1" applyBorder="1" applyAlignment="1">
      <alignment horizontal="center"/>
    </xf>
    <xf numFmtId="0" fontId="2" fillId="0" borderId="28" xfId="0" applyFont="1" applyFill="1" applyBorder="1" applyAlignment="1">
      <alignment horizont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horizontal="left"/>
    </xf>
    <xf numFmtId="0" fontId="8" fillId="0" borderId="0" xfId="2" applyFill="1" applyAlignment="1" applyProtection="1">
      <alignment horizontal="center"/>
    </xf>
    <xf numFmtId="0" fontId="11" fillId="0" borderId="0" xfId="1" applyNumberFormat="1" applyFont="1" applyFill="1" applyAlignment="1">
      <alignment horizontal="right"/>
    </xf>
    <xf numFmtId="0" fontId="36" fillId="0" borderId="0" xfId="0" applyFont="1" applyFill="1"/>
    <xf numFmtId="0" fontId="13" fillId="0" borderId="0" xfId="0" applyFont="1" applyFill="1"/>
    <xf numFmtId="0" fontId="13" fillId="0" borderId="0" xfId="0" applyFont="1" applyFill="1" applyAlignment="1">
      <alignment horizontal="center"/>
    </xf>
    <xf numFmtId="0" fontId="13" fillId="0" borderId="0" xfId="0" applyFont="1" applyFill="1" applyBorder="1"/>
    <xf numFmtId="0" fontId="37" fillId="0" borderId="12" xfId="0" applyFont="1" applyFill="1" applyBorder="1" applyAlignment="1">
      <alignment horizontal="center"/>
    </xf>
    <xf numFmtId="0" fontId="38" fillId="0" borderId="0" xfId="0" applyFont="1" applyFill="1" applyBorder="1" applyAlignment="1">
      <alignment horizontal="right"/>
    </xf>
    <xf numFmtId="0" fontId="13" fillId="0" borderId="14" xfId="0" applyFont="1" applyFill="1" applyBorder="1" applyAlignment="1"/>
    <xf numFmtId="0" fontId="37" fillId="0" borderId="8" xfId="0" applyFont="1" applyFill="1" applyBorder="1" applyAlignment="1">
      <alignment horizontal="center"/>
    </xf>
    <xf numFmtId="0" fontId="39" fillId="0" borderId="0" xfId="0" applyFont="1" applyFill="1"/>
    <xf numFmtId="0" fontId="13" fillId="0" borderId="8" xfId="0" applyFont="1" applyFill="1" applyBorder="1" applyAlignment="1">
      <alignment horizontal="center"/>
    </xf>
    <xf numFmtId="0" fontId="33" fillId="0" borderId="15" xfId="0" applyFont="1" applyFill="1" applyBorder="1" applyAlignment="1">
      <alignment horizontal="center"/>
    </xf>
    <xf numFmtId="0" fontId="13" fillId="0" borderId="11" xfId="0" applyFont="1" applyFill="1" applyBorder="1" applyAlignment="1"/>
    <xf numFmtId="0" fontId="39" fillId="0" borderId="0" xfId="0" applyFont="1" applyFill="1" applyBorder="1" applyAlignment="1">
      <alignment horizontal="right"/>
    </xf>
    <xf numFmtId="0" fontId="13" fillId="0" borderId="14" xfId="0" applyFont="1" applyFill="1" applyBorder="1"/>
    <xf numFmtId="0" fontId="36" fillId="0" borderId="8" xfId="0" applyFont="1" applyFill="1" applyBorder="1"/>
    <xf numFmtId="0" fontId="13" fillId="0" borderId="15" xfId="0" applyFont="1" applyFill="1" applyBorder="1"/>
    <xf numFmtId="0" fontId="13" fillId="0" borderId="0" xfId="0" applyFont="1" applyFill="1" applyAlignment="1">
      <alignment horizontal="right"/>
    </xf>
    <xf numFmtId="0" fontId="13" fillId="0" borderId="16" xfId="0" applyFont="1" applyFill="1" applyBorder="1"/>
    <xf numFmtId="0" fontId="6" fillId="0" borderId="42" xfId="0" applyFont="1" applyFill="1" applyBorder="1" applyAlignment="1"/>
    <xf numFmtId="0" fontId="6" fillId="0" borderId="43" xfId="0" applyFont="1" applyFill="1" applyBorder="1"/>
    <xf numFmtId="0" fontId="0" fillId="0" borderId="43" xfId="0" applyFill="1" applyBorder="1"/>
    <xf numFmtId="0" fontId="40" fillId="0" borderId="0" xfId="0" applyFont="1" applyFill="1"/>
    <xf numFmtId="0" fontId="17" fillId="0" borderId="8" xfId="0" applyFont="1" applyFill="1" applyBorder="1" applyAlignment="1">
      <alignment horizontal="right"/>
    </xf>
    <xf numFmtId="0" fontId="43" fillId="0" borderId="1" xfId="0" applyFont="1" applyBorder="1" applyAlignment="1">
      <alignment horizontal="center"/>
    </xf>
    <xf numFmtId="0" fontId="21" fillId="0" borderId="0" xfId="2" applyFont="1" applyFill="1" applyBorder="1" applyAlignment="1" applyProtection="1">
      <alignment horizontal="center"/>
    </xf>
    <xf numFmtId="0" fontId="43" fillId="0" borderId="19" xfId="0" applyFont="1" applyBorder="1" applyAlignment="1">
      <alignment horizontal="center"/>
    </xf>
    <xf numFmtId="0" fontId="44" fillId="0" borderId="0" xfId="0" applyFont="1"/>
    <xf numFmtId="0" fontId="42" fillId="0" borderId="0" xfId="0" applyFont="1"/>
    <xf numFmtId="0" fontId="44" fillId="0" borderId="0" xfId="0" applyFont="1" applyBorder="1" applyAlignment="1">
      <alignment horizontal="center"/>
    </xf>
    <xf numFmtId="0" fontId="44" fillId="0" borderId="0" xfId="0" applyFont="1" applyFill="1" applyBorder="1" applyAlignment="1">
      <alignment horizontal="center"/>
    </xf>
    <xf numFmtId="0" fontId="44" fillId="0" borderId="29" xfId="0" applyFont="1" applyBorder="1" applyAlignment="1">
      <alignment horizontal="center"/>
    </xf>
    <xf numFmtId="0" fontId="31" fillId="17" borderId="29" xfId="0" applyFont="1" applyFill="1" applyBorder="1" applyAlignment="1">
      <alignment horizontal="center"/>
    </xf>
    <xf numFmtId="0" fontId="42" fillId="0" borderId="45" xfId="0" applyFont="1" applyBorder="1" applyAlignment="1">
      <alignment horizontal="center"/>
    </xf>
    <xf numFmtId="0" fontId="42" fillId="0" borderId="46" xfId="0" applyFont="1" applyBorder="1" applyAlignment="1">
      <alignment horizontal="right"/>
    </xf>
    <xf numFmtId="0" fontId="42" fillId="0" borderId="47" xfId="0" applyFont="1" applyBorder="1" applyAlignment="1">
      <alignment horizontal="left"/>
    </xf>
    <xf numFmtId="0" fontId="42" fillId="0" borderId="12" xfId="0" applyFont="1" applyBorder="1" applyAlignment="1">
      <alignment horizontal="center"/>
    </xf>
    <xf numFmtId="0" fontId="26" fillId="0" borderId="44" xfId="0" applyFont="1" applyBorder="1" applyAlignment="1">
      <alignment horizontal="center"/>
    </xf>
    <xf numFmtId="0" fontId="43" fillId="0" borderId="48" xfId="0" applyFont="1" applyBorder="1" applyAlignment="1">
      <alignment horizontal="center"/>
    </xf>
    <xf numFmtId="0" fontId="43" fillId="0" borderId="49" xfId="0" applyFont="1" applyBorder="1" applyAlignment="1">
      <alignment horizontal="center"/>
    </xf>
    <xf numFmtId="0" fontId="19" fillId="8" borderId="0" xfId="0" applyFont="1" applyFill="1" applyAlignment="1">
      <alignment horizontal="center" vertical="center"/>
    </xf>
    <xf numFmtId="0" fontId="19" fillId="8" borderId="0" xfId="0" applyFont="1" applyFill="1" applyAlignment="1">
      <alignment vertical="center"/>
    </xf>
    <xf numFmtId="0" fontId="19" fillId="8" borderId="0" xfId="0" applyFont="1" applyFill="1" applyAlignment="1">
      <alignment horizontal="center"/>
    </xf>
    <xf numFmtId="0" fontId="45" fillId="8" borderId="0" xfId="1" applyNumberFormat="1" applyFont="1" applyFill="1" applyAlignment="1">
      <alignment horizontal="right"/>
    </xf>
    <xf numFmtId="0" fontId="2" fillId="0" borderId="0" xfId="0" applyFont="1"/>
    <xf numFmtId="0" fontId="46" fillId="0" borderId="0" xfId="0" applyFont="1" applyFill="1" applyAlignment="1">
      <alignment horizontal="center"/>
    </xf>
    <xf numFmtId="0" fontId="19" fillId="0" borderId="0" xfId="0" applyFont="1" applyFill="1" applyAlignment="1">
      <alignment horizontal="center"/>
    </xf>
    <xf numFmtId="0" fontId="2" fillId="0" borderId="0" xfId="0" applyFont="1" applyFill="1" applyBorder="1"/>
    <xf numFmtId="0" fontId="19" fillId="0" borderId="15" xfId="0" applyFont="1" applyFill="1" applyBorder="1" applyAlignment="1">
      <alignment horizontal="center"/>
    </xf>
    <xf numFmtId="0" fontId="19" fillId="0" borderId="0" xfId="0" applyFont="1" applyFill="1" applyBorder="1"/>
    <xf numFmtId="0" fontId="47" fillId="0" borderId="14" xfId="0" applyFont="1" applyBorder="1"/>
    <xf numFmtId="0" fontId="48" fillId="0" borderId="0" xfId="0" applyFont="1" applyFill="1" applyBorder="1" applyAlignment="1">
      <alignment horizontal="center"/>
    </xf>
    <xf numFmtId="0" fontId="19" fillId="0" borderId="0" xfId="0" applyFont="1" applyFill="1" applyBorder="1" applyAlignment="1">
      <alignment horizontal="right"/>
    </xf>
    <xf numFmtId="0" fontId="19" fillId="0" borderId="0" xfId="0" applyFont="1"/>
    <xf numFmtId="0" fontId="19" fillId="0" borderId="0" xfId="0" applyFont="1" applyAlignment="1">
      <alignment horizontal="center"/>
    </xf>
    <xf numFmtId="0" fontId="49" fillId="0" borderId="0" xfId="0" applyFont="1" applyFill="1" applyBorder="1" applyAlignment="1">
      <alignment horizontal="center" vertical="center"/>
    </xf>
    <xf numFmtId="0" fontId="33" fillId="0" borderId="0" xfId="0" applyFont="1" applyFill="1" applyBorder="1" applyAlignment="1">
      <alignment horizontal="center"/>
    </xf>
    <xf numFmtId="0" fontId="29" fillId="21" borderId="11" xfId="0" applyFont="1" applyFill="1" applyBorder="1" applyAlignment="1">
      <alignment horizontal="center"/>
    </xf>
    <xf numFmtId="0" fontId="3" fillId="21" borderId="37" xfId="0" applyFont="1" applyFill="1" applyBorder="1"/>
    <xf numFmtId="0" fontId="1" fillId="4" borderId="12" xfId="0" applyFont="1" applyFill="1" applyBorder="1" applyAlignment="1">
      <alignment horizontal="center"/>
    </xf>
    <xf numFmtId="0" fontId="1" fillId="4" borderId="11" xfId="0" applyFont="1" applyFill="1" applyBorder="1" applyAlignment="1">
      <alignment horizontal="center"/>
    </xf>
    <xf numFmtId="0" fontId="29" fillId="0" borderId="11" xfId="0" applyFont="1" applyBorder="1" applyAlignment="1">
      <alignment horizontal="center"/>
    </xf>
    <xf numFmtId="0" fontId="29" fillId="21" borderId="17" xfId="0" applyFont="1" applyFill="1" applyBorder="1" applyAlignment="1">
      <alignment horizontal="center"/>
    </xf>
    <xf numFmtId="0" fontId="0" fillId="0" borderId="27" xfId="0" applyNumberFormat="1" applyFont="1" applyBorder="1" applyAlignment="1">
      <alignment horizontal="center"/>
    </xf>
    <xf numFmtId="0" fontId="44" fillId="0" borderId="17" xfId="0" applyFont="1" applyBorder="1" applyAlignment="1">
      <alignment horizontal="center"/>
    </xf>
    <xf numFmtId="0" fontId="44" fillId="0" borderId="0" xfId="0" applyFont="1" applyBorder="1" applyAlignment="1">
      <alignment horizontal="center"/>
    </xf>
    <xf numFmtId="0" fontId="0" fillId="0" borderId="50" xfId="0" applyBorder="1" applyAlignment="1">
      <alignment horizontal="center"/>
    </xf>
    <xf numFmtId="0" fontId="6" fillId="0" borderId="13" xfId="0" applyFont="1" applyFill="1" applyBorder="1"/>
    <xf numFmtId="0" fontId="17" fillId="0" borderId="13" xfId="0" applyFont="1" applyFill="1" applyBorder="1" applyAlignment="1">
      <alignment horizontal="right"/>
    </xf>
    <xf numFmtId="0" fontId="44" fillId="0" borderId="0" xfId="0" applyFont="1" applyBorder="1" applyAlignment="1">
      <alignment horizontal="right"/>
    </xf>
    <xf numFmtId="0" fontId="44" fillId="0" borderId="0" xfId="0" applyFont="1" applyFill="1" applyBorder="1" applyAlignment="1">
      <alignment horizontal="right"/>
    </xf>
    <xf numFmtId="0" fontId="2" fillId="0" borderId="52" xfId="0" applyFont="1" applyFill="1" applyBorder="1" applyAlignment="1">
      <alignment horizontal="center"/>
    </xf>
    <xf numFmtId="0" fontId="1" fillId="2" borderId="51" xfId="0" applyFont="1" applyFill="1" applyBorder="1" applyAlignment="1">
      <alignment horizontal="center" vertical="center"/>
    </xf>
    <xf numFmtId="0" fontId="50" fillId="2" borderId="54" xfId="2" applyFont="1" applyFill="1" applyBorder="1" applyAlignment="1" applyProtection="1">
      <alignment horizontal="center" vertical="center"/>
    </xf>
    <xf numFmtId="0" fontId="1" fillId="2" borderId="55" xfId="0" applyFont="1" applyFill="1" applyBorder="1" applyAlignment="1">
      <alignment horizontal="center" vertical="center" wrapText="1"/>
    </xf>
    <xf numFmtId="0" fontId="1" fillId="3" borderId="53" xfId="0" applyFont="1" applyFill="1" applyBorder="1" applyAlignment="1">
      <alignment horizontal="center" vertical="center"/>
    </xf>
    <xf numFmtId="0" fontId="30" fillId="16" borderId="57" xfId="0" applyFont="1" applyFill="1" applyBorder="1" applyAlignment="1">
      <alignment horizontal="center"/>
    </xf>
    <xf numFmtId="0" fontId="28" fillId="4" borderId="56" xfId="0" applyFont="1" applyFill="1" applyBorder="1" applyAlignment="1">
      <alignment horizontal="center"/>
    </xf>
    <xf numFmtId="0" fontId="28" fillId="4" borderId="4" xfId="0" applyFont="1" applyFill="1" applyBorder="1" applyAlignment="1">
      <alignment horizontal="center"/>
    </xf>
    <xf numFmtId="0" fontId="29" fillId="0" borderId="59" xfId="0" applyFont="1" applyFill="1" applyBorder="1" applyAlignment="1">
      <alignment horizontal="center"/>
    </xf>
    <xf numFmtId="0" fontId="29" fillId="0" borderId="61" xfId="0" applyFont="1" applyFill="1" applyBorder="1" applyAlignment="1">
      <alignment horizontal="center"/>
    </xf>
    <xf numFmtId="0" fontId="29" fillId="0" borderId="51" xfId="0" applyFont="1" applyFill="1" applyBorder="1"/>
    <xf numFmtId="0" fontId="3" fillId="0" borderId="0" xfId="0" applyFont="1"/>
    <xf numFmtId="0" fontId="22" fillId="0" borderId="11" xfId="0" applyFont="1" applyFill="1" applyBorder="1" applyAlignment="1">
      <alignment horizontal="center"/>
    </xf>
    <xf numFmtId="0" fontId="0" fillId="0" borderId="38" xfId="0" applyNumberFormat="1" applyFont="1" applyFill="1" applyBorder="1" applyAlignment="1">
      <alignment horizontal="center"/>
    </xf>
    <xf numFmtId="0" fontId="19" fillId="0" borderId="8" xfId="0" applyFont="1" applyFill="1" applyBorder="1"/>
    <xf numFmtId="0" fontId="14" fillId="0" borderId="0" xfId="0" applyFont="1" applyFill="1" applyAlignment="1">
      <alignment horizontal="center"/>
    </xf>
    <xf numFmtId="0" fontId="16" fillId="0" borderId="0" xfId="0" applyFont="1" applyFill="1" applyBorder="1"/>
    <xf numFmtId="0" fontId="38" fillId="0" borderId="0" xfId="0" applyFont="1" applyFill="1" applyBorder="1"/>
    <xf numFmtId="0" fontId="6" fillId="0" borderId="8" xfId="0" applyFont="1" applyFill="1" applyBorder="1" applyAlignment="1">
      <alignment horizontal="right"/>
    </xf>
    <xf numFmtId="0" fontId="14" fillId="0" borderId="15" xfId="0" applyFont="1" applyFill="1" applyBorder="1" applyAlignment="1"/>
    <xf numFmtId="0" fontId="0" fillId="0" borderId="0" xfId="0" applyFont="1"/>
    <xf numFmtId="0" fontId="26" fillId="0" borderId="19" xfId="0" applyFont="1" applyBorder="1" applyAlignment="1">
      <alignment horizontal="center"/>
    </xf>
    <xf numFmtId="0" fontId="29" fillId="0" borderId="62" xfId="0" applyFont="1" applyFill="1" applyBorder="1" applyAlignment="1">
      <alignment horizontal="center"/>
    </xf>
    <xf numFmtId="0" fontId="29" fillId="0" borderId="39" xfId="0" applyFont="1" applyFill="1" applyBorder="1"/>
    <xf numFmtId="0" fontId="29" fillId="0" borderId="64" xfId="0" applyFont="1" applyFill="1" applyBorder="1" applyAlignment="1">
      <alignment horizontal="center"/>
    </xf>
    <xf numFmtId="0" fontId="26" fillId="16" borderId="58" xfId="0" applyFont="1" applyFill="1" applyBorder="1" applyAlignment="1">
      <alignment horizontal="center"/>
    </xf>
    <xf numFmtId="0" fontId="26" fillId="16" borderId="60" xfId="0" applyFont="1" applyFill="1" applyBorder="1" applyAlignment="1">
      <alignment horizontal="center"/>
    </xf>
    <xf numFmtId="0" fontId="26" fillId="16" borderId="63" xfId="0" applyFont="1" applyFill="1" applyBorder="1" applyAlignment="1">
      <alignment horizontal="center"/>
    </xf>
    <xf numFmtId="0" fontId="26" fillId="16" borderId="35" xfId="0" applyFont="1" applyFill="1" applyBorder="1" applyAlignment="1">
      <alignment horizontal="center"/>
    </xf>
    <xf numFmtId="0" fontId="26" fillId="16" borderId="36" xfId="0" applyFont="1" applyFill="1" applyBorder="1" applyAlignment="1">
      <alignment horizontal="center"/>
    </xf>
    <xf numFmtId="0" fontId="26" fillId="16" borderId="40" xfId="0" applyFont="1" applyFill="1" applyBorder="1" applyAlignment="1">
      <alignment horizontal="center"/>
    </xf>
    <xf numFmtId="0" fontId="26" fillId="16" borderId="34" xfId="0" applyFont="1" applyFill="1" applyBorder="1" applyAlignment="1">
      <alignment horizontal="center"/>
    </xf>
    <xf numFmtId="0" fontId="29" fillId="0" borderId="65" xfId="0" applyFont="1" applyFill="1" applyBorder="1"/>
    <xf numFmtId="0" fontId="44" fillId="0" borderId="7" xfId="0" applyFont="1" applyBorder="1" applyAlignment="1">
      <alignment horizontal="center"/>
    </xf>
    <xf numFmtId="0" fontId="0" fillId="0" borderId="7" xfId="0" applyBorder="1"/>
    <xf numFmtId="0" fontId="6" fillId="0" borderId="14" xfId="0" applyFont="1" applyFill="1" applyBorder="1" applyAlignment="1"/>
    <xf numFmtId="0" fontId="6" fillId="0" borderId="11" xfId="0" applyFont="1" applyFill="1" applyBorder="1" applyAlignment="1"/>
    <xf numFmtId="0" fontId="10" fillId="0" borderId="14" xfId="0" applyFont="1" applyFill="1" applyBorder="1" applyAlignment="1">
      <alignment horizontal="center"/>
    </xf>
    <xf numFmtId="0" fontId="6" fillId="0" borderId="15" xfId="0" applyFont="1" applyFill="1" applyBorder="1" applyAlignment="1">
      <alignment horizontal="center"/>
    </xf>
    <xf numFmtId="0" fontId="36" fillId="0" borderId="0" xfId="0" applyFont="1"/>
    <xf numFmtId="0" fontId="36" fillId="0" borderId="14" xfId="0" applyFont="1" applyBorder="1"/>
    <xf numFmtId="0" fontId="36" fillId="0" borderId="16" xfId="0" applyFont="1" applyBorder="1"/>
    <xf numFmtId="0" fontId="54" fillId="0" borderId="0" xfId="0" applyFont="1" applyFill="1" applyBorder="1" applyAlignment="1">
      <alignment horizontal="center"/>
    </xf>
    <xf numFmtId="0" fontId="36" fillId="0" borderId="9" xfId="0" applyFont="1" applyBorder="1"/>
    <xf numFmtId="0" fontId="52" fillId="0" borderId="0" xfId="0" applyFont="1"/>
    <xf numFmtId="0" fontId="55" fillId="0" borderId="0" xfId="0" applyFont="1" applyFill="1"/>
    <xf numFmtId="0" fontId="56" fillId="0" borderId="0" xfId="0" applyFont="1" applyFill="1" applyAlignment="1">
      <alignment horizontal="center"/>
    </xf>
    <xf numFmtId="0" fontId="52" fillId="0" borderId="0" xfId="0" applyFont="1" applyFill="1"/>
    <xf numFmtId="0" fontId="14" fillId="0" borderId="0" xfId="0" applyFont="1" applyFill="1" applyBorder="1"/>
    <xf numFmtId="0" fontId="36" fillId="21" borderId="69" xfId="0" applyFont="1" applyFill="1" applyBorder="1"/>
    <xf numFmtId="0" fontId="36" fillId="21" borderId="70" xfId="0" applyFont="1" applyFill="1" applyBorder="1"/>
    <xf numFmtId="0" fontId="36" fillId="0" borderId="71" xfId="0" applyFont="1" applyBorder="1"/>
    <xf numFmtId="0" fontId="36" fillId="0" borderId="30" xfId="0" applyFont="1" applyBorder="1"/>
    <xf numFmtId="0" fontId="36" fillId="21" borderId="71" xfId="0" applyFont="1" applyFill="1" applyBorder="1"/>
    <xf numFmtId="0" fontId="36" fillId="21" borderId="30" xfId="0" applyFont="1" applyFill="1" applyBorder="1"/>
    <xf numFmtId="0" fontId="50" fillId="2" borderId="54" xfId="2" applyFont="1" applyFill="1" applyBorder="1" applyAlignment="1" applyProtection="1">
      <alignment horizontal="center" vertical="center" wrapText="1"/>
    </xf>
    <xf numFmtId="0" fontId="50" fillId="2" borderId="41" xfId="2" applyFont="1" applyFill="1" applyBorder="1" applyAlignment="1" applyProtection="1">
      <alignment horizontal="center" vertical="center"/>
    </xf>
    <xf numFmtId="0" fontId="0" fillId="0" borderId="1" xfId="0" applyFill="1" applyBorder="1"/>
    <xf numFmtId="0" fontId="28" fillId="4" borderId="72" xfId="0" applyFont="1" applyFill="1" applyBorder="1" applyAlignment="1">
      <alignment horizontal="left"/>
    </xf>
    <xf numFmtId="0" fontId="29" fillId="0" borderId="37" xfId="0" applyFont="1" applyFill="1" applyBorder="1"/>
    <xf numFmtId="0" fontId="29" fillId="0" borderId="73" xfId="0" applyFont="1" applyFill="1" applyBorder="1"/>
    <xf numFmtId="0" fontId="29" fillId="0" borderId="36" xfId="0" applyFont="1" applyFill="1" applyBorder="1"/>
    <xf numFmtId="0" fontId="29" fillId="0" borderId="74" xfId="0" applyFont="1" applyFill="1" applyBorder="1"/>
    <xf numFmtId="0" fontId="52" fillId="0" borderId="29" xfId="0" applyFont="1" applyBorder="1"/>
    <xf numFmtId="0" fontId="0" fillId="0" borderId="29" xfId="0" applyBorder="1"/>
    <xf numFmtId="0" fontId="31" fillId="0" borderId="0" xfId="0" applyFont="1"/>
    <xf numFmtId="0" fontId="31" fillId="0" borderId="0" xfId="0" applyFont="1" applyBorder="1"/>
    <xf numFmtId="0" fontId="0" fillId="0" borderId="0" xfId="0" quotePrefix="1" applyFill="1"/>
    <xf numFmtId="0" fontId="0" fillId="0" borderId="0" xfId="0" quotePrefix="1"/>
    <xf numFmtId="0" fontId="31" fillId="19" borderId="29" xfId="0" applyFont="1" applyFill="1" applyBorder="1" applyAlignment="1">
      <alignment horizontal="center"/>
    </xf>
    <xf numFmtId="0" fontId="31" fillId="18" borderId="29" xfId="0" applyFont="1" applyFill="1" applyBorder="1" applyAlignment="1">
      <alignment horizontal="center"/>
    </xf>
    <xf numFmtId="0" fontId="0" fillId="0" borderId="15" xfId="0" quotePrefix="1" applyFill="1" applyBorder="1"/>
    <xf numFmtId="0" fontId="24" fillId="0" borderId="15" xfId="0" applyFont="1" applyFill="1" applyBorder="1" applyAlignment="1">
      <alignment horizontal="center"/>
    </xf>
    <xf numFmtId="0" fontId="3" fillId="0" borderId="26" xfId="4" applyFont="1" applyFill="1" applyBorder="1"/>
    <xf numFmtId="0" fontId="3" fillId="0" borderId="19" xfId="4" applyFont="1" applyFill="1" applyBorder="1"/>
    <xf numFmtId="0" fontId="44" fillId="0" borderId="35" xfId="0" applyFont="1" applyBorder="1" applyAlignment="1">
      <alignment horizontal="center"/>
    </xf>
    <xf numFmtId="0" fontId="44" fillId="0" borderId="68" xfId="0" applyFont="1" applyBorder="1" applyAlignment="1">
      <alignment horizontal="center"/>
    </xf>
    <xf numFmtId="0" fontId="44" fillId="0" borderId="36" xfId="0" applyFont="1" applyBorder="1" applyAlignment="1">
      <alignment horizontal="center"/>
    </xf>
    <xf numFmtId="0" fontId="44" fillId="0" borderId="30" xfId="0" applyFont="1" applyBorder="1" applyAlignment="1">
      <alignment horizontal="center"/>
    </xf>
    <xf numFmtId="0" fontId="44" fillId="0" borderId="34" xfId="0" applyFont="1" applyBorder="1" applyAlignment="1">
      <alignment horizontal="center"/>
    </xf>
    <xf numFmtId="0" fontId="44" fillId="0" borderId="16" xfId="0" applyFon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9" fillId="0" borderId="0" xfId="2" applyFont="1" applyFill="1" applyAlignment="1" applyProtection="1">
      <alignment horizontal="left"/>
    </xf>
    <xf numFmtId="0" fontId="31" fillId="0" borderId="15" xfId="0" applyFont="1" applyBorder="1" applyAlignment="1">
      <alignment horizontal="center"/>
    </xf>
    <xf numFmtId="0" fontId="22" fillId="0" borderId="11" xfId="0" applyFont="1" applyFill="1" applyBorder="1" applyAlignment="1">
      <alignment horizontal="center"/>
    </xf>
    <xf numFmtId="0" fontId="31" fillId="0" borderId="11" xfId="0" applyFont="1" applyBorder="1" applyAlignment="1">
      <alignment horizontal="center"/>
    </xf>
    <xf numFmtId="0" fontId="41" fillId="0" borderId="0" xfId="2" applyFont="1" applyFill="1" applyBorder="1" applyAlignment="1" applyProtection="1">
      <alignment horizontal="center"/>
    </xf>
    <xf numFmtId="0" fontId="21" fillId="0" borderId="0" xfId="2" applyFont="1" applyFill="1" applyBorder="1" applyAlignment="1" applyProtection="1">
      <alignment horizontal="center"/>
    </xf>
    <xf numFmtId="0" fontId="26" fillId="0" borderId="10" xfId="0" applyFont="1" applyBorder="1" applyAlignment="1">
      <alignment horizontal="center"/>
    </xf>
    <xf numFmtId="0" fontId="26" fillId="0" borderId="12" xfId="0" applyFont="1" applyBorder="1" applyAlignment="1">
      <alignment horizontal="center"/>
    </xf>
    <xf numFmtId="0" fontId="26" fillId="0" borderId="9" xfId="0" applyFont="1" applyBorder="1" applyAlignment="1">
      <alignment horizontal="center"/>
    </xf>
    <xf numFmtId="0" fontId="26" fillId="0" borderId="7" xfId="0" applyFont="1" applyBorder="1" applyAlignment="1">
      <alignment horizontal="center"/>
    </xf>
    <xf numFmtId="0" fontId="26" fillId="9" borderId="9" xfId="0" applyFont="1" applyFill="1" applyBorder="1" applyAlignment="1">
      <alignment horizontal="center"/>
    </xf>
    <xf numFmtId="0" fontId="26" fillId="9" borderId="7" xfId="0" applyFont="1" applyFill="1" applyBorder="1" applyAlignment="1">
      <alignment horizontal="center"/>
    </xf>
    <xf numFmtId="0" fontId="26" fillId="10" borderId="9" xfId="0" applyFont="1" applyFill="1" applyBorder="1" applyAlignment="1">
      <alignment horizontal="center"/>
    </xf>
    <xf numFmtId="0" fontId="26" fillId="10" borderId="7" xfId="0" applyFont="1" applyFill="1" applyBorder="1" applyAlignment="1">
      <alignment horizontal="center"/>
    </xf>
    <xf numFmtId="0" fontId="53" fillId="2" borderId="67" xfId="0" applyFont="1" applyFill="1" applyBorder="1" applyAlignment="1">
      <alignment horizontal="center" vertical="center"/>
    </xf>
    <xf numFmtId="0" fontId="53" fillId="2" borderId="66" xfId="0" applyFont="1" applyFill="1" applyBorder="1" applyAlignment="1">
      <alignment horizontal="center" vertical="center"/>
    </xf>
    <xf numFmtId="0" fontId="31" fillId="0" borderId="0" xfId="0" applyFont="1" applyBorder="1" applyAlignment="1">
      <alignment horizontal="center"/>
    </xf>
    <xf numFmtId="0" fontId="53" fillId="2" borderId="67" xfId="0" applyFont="1" applyFill="1" applyBorder="1" applyAlignment="1">
      <alignment horizontal="center"/>
    </xf>
    <xf numFmtId="0" fontId="53" fillId="2" borderId="66" xfId="0" applyFont="1" applyFill="1" applyBorder="1" applyAlignment="1">
      <alignment horizontal="center"/>
    </xf>
    <xf numFmtId="0" fontId="0" fillId="12" borderId="37" xfId="0" applyFill="1" applyBorder="1" applyAlignment="1">
      <alignment horizontal="center" vertical="center"/>
    </xf>
    <xf numFmtId="0" fontId="0" fillId="12" borderId="33" xfId="0" applyFill="1" applyBorder="1" applyAlignment="1">
      <alignment horizontal="center" vertical="center"/>
    </xf>
    <xf numFmtId="0" fontId="0" fillId="12" borderId="34" xfId="0" applyFill="1" applyBorder="1" applyAlignment="1">
      <alignment horizontal="center" vertical="center"/>
    </xf>
    <xf numFmtId="0" fontId="0" fillId="11" borderId="37" xfId="0" applyFill="1" applyBorder="1" applyAlignment="1">
      <alignment horizontal="center" vertical="center"/>
    </xf>
    <xf numFmtId="0" fontId="0" fillId="11" borderId="33" xfId="0" applyFill="1" applyBorder="1" applyAlignment="1">
      <alignment horizontal="center" vertical="center"/>
    </xf>
    <xf numFmtId="0" fontId="0" fillId="11" borderId="34" xfId="0" applyFill="1" applyBorder="1" applyAlignment="1">
      <alignment horizontal="center" vertical="center"/>
    </xf>
    <xf numFmtId="0" fontId="9" fillId="8" borderId="0" xfId="2" applyFont="1" applyFill="1" applyAlignment="1" applyProtection="1">
      <alignment horizontal="left"/>
    </xf>
    <xf numFmtId="0" fontId="57" fillId="0" borderId="0" xfId="2" applyFont="1" applyBorder="1" applyAlignment="1" applyProtection="1">
      <alignment horizontal="center"/>
    </xf>
    <xf numFmtId="0" fontId="0" fillId="13" borderId="37" xfId="0" applyFill="1" applyBorder="1" applyAlignment="1">
      <alignment horizontal="center" vertical="center"/>
    </xf>
    <xf numFmtId="0" fontId="0" fillId="13" borderId="33" xfId="0" applyFill="1" applyBorder="1" applyAlignment="1">
      <alignment horizontal="center" vertical="center"/>
    </xf>
    <xf numFmtId="0" fontId="0" fillId="13" borderId="34" xfId="0" applyFill="1" applyBorder="1" applyAlignment="1">
      <alignment horizontal="center" vertical="center"/>
    </xf>
    <xf numFmtId="0" fontId="0" fillId="14" borderId="37" xfId="0" applyFill="1" applyBorder="1" applyAlignment="1">
      <alignment horizontal="center" vertical="center"/>
    </xf>
    <xf numFmtId="0" fontId="0" fillId="14" borderId="33" xfId="0" applyFill="1" applyBorder="1" applyAlignment="1">
      <alignment horizontal="center" vertical="center"/>
    </xf>
    <xf numFmtId="0" fontId="0" fillId="14" borderId="34" xfId="0" applyFill="1" applyBorder="1" applyAlignment="1">
      <alignment horizontal="center" vertical="center"/>
    </xf>
    <xf numFmtId="0" fontId="0" fillId="15" borderId="37" xfId="0" applyFill="1" applyBorder="1" applyAlignment="1">
      <alignment horizontal="center" vertical="center"/>
    </xf>
    <xf numFmtId="0" fontId="0" fillId="15" borderId="33" xfId="0" applyFill="1" applyBorder="1" applyAlignment="1">
      <alignment horizontal="center" vertical="center"/>
    </xf>
    <xf numFmtId="0" fontId="0" fillId="15" borderId="34" xfId="0" applyFill="1" applyBorder="1" applyAlignment="1">
      <alignment horizontal="center" vertical="center"/>
    </xf>
    <xf numFmtId="0" fontId="0" fillId="0" borderId="15" xfId="0" applyBorder="1" applyAlignment="1">
      <alignment horizontal="center"/>
    </xf>
    <xf numFmtId="0" fontId="44" fillId="0" borderId="9" xfId="0" applyFont="1" applyBorder="1" applyAlignment="1">
      <alignment horizontal="center"/>
    </xf>
    <xf numFmtId="0" fontId="44" fillId="0" borderId="7" xfId="0" applyFont="1" applyBorder="1" applyAlignment="1">
      <alignment horizontal="center"/>
    </xf>
    <xf numFmtId="0" fontId="31" fillId="18" borderId="9" xfId="0" applyFont="1" applyFill="1" applyBorder="1" applyAlignment="1">
      <alignment horizontal="center"/>
    </xf>
    <xf numFmtId="0" fontId="31" fillId="18" borderId="7" xfId="0" applyFont="1" applyFill="1" applyBorder="1" applyAlignment="1">
      <alignment horizontal="center"/>
    </xf>
    <xf numFmtId="0" fontId="20" fillId="0" borderId="0" xfId="2" applyFont="1" applyBorder="1" applyAlignment="1" applyProtection="1">
      <alignment horizontal="center"/>
    </xf>
    <xf numFmtId="0" fontId="31" fillId="19" borderId="9" xfId="0" applyFont="1" applyFill="1" applyBorder="1" applyAlignment="1">
      <alignment horizontal="center"/>
    </xf>
    <xf numFmtId="0" fontId="31" fillId="19" borderId="7" xfId="0" applyFont="1" applyFill="1" applyBorder="1" applyAlignment="1">
      <alignment horizontal="center"/>
    </xf>
    <xf numFmtId="0" fontId="44" fillId="7" borderId="9" xfId="0" applyFont="1" applyFill="1" applyBorder="1" applyAlignment="1">
      <alignment horizontal="center"/>
    </xf>
    <xf numFmtId="0" fontId="44" fillId="7" borderId="17" xfId="0" applyFont="1" applyFill="1" applyBorder="1" applyAlignment="1">
      <alignment horizontal="center"/>
    </xf>
    <xf numFmtId="0" fontId="44" fillId="7" borderId="7" xfId="0" applyFont="1" applyFill="1" applyBorder="1" applyAlignment="1">
      <alignment horizontal="center"/>
    </xf>
    <xf numFmtId="0" fontId="44" fillId="0" borderId="17" xfId="0" applyFont="1" applyBorder="1" applyAlignment="1">
      <alignment horizontal="center"/>
    </xf>
    <xf numFmtId="0" fontId="31" fillId="0" borderId="9" xfId="0" applyFont="1" applyFill="1" applyBorder="1" applyAlignment="1">
      <alignment horizontal="center"/>
    </xf>
    <xf numFmtId="0" fontId="31" fillId="0" borderId="17" xfId="0" applyFont="1" applyFill="1" applyBorder="1" applyAlignment="1">
      <alignment horizontal="center"/>
    </xf>
    <xf numFmtId="0" fontId="31" fillId="0" borderId="7" xfId="0" applyFont="1" applyFill="1" applyBorder="1" applyAlignment="1">
      <alignment horizontal="center"/>
    </xf>
    <xf numFmtId="0" fontId="20" fillId="0" borderId="0" xfId="2" applyFont="1" applyFill="1" applyBorder="1" applyAlignment="1" applyProtection="1">
      <alignment horizontal="center"/>
    </xf>
    <xf numFmtId="0" fontId="31" fillId="19" borderId="17" xfId="0" applyFont="1" applyFill="1" applyBorder="1" applyAlignment="1">
      <alignment horizontal="center"/>
    </xf>
    <xf numFmtId="0" fontId="0" fillId="0" borderId="13" xfId="0" applyBorder="1" applyAlignment="1">
      <alignment horizontal="left"/>
    </xf>
    <xf numFmtId="0" fontId="0" fillId="0" borderId="0" xfId="0" applyAlignment="1">
      <alignment horizontal="left"/>
    </xf>
    <xf numFmtId="0" fontId="44" fillId="20" borderId="9" xfId="0" applyFont="1" applyFill="1" applyBorder="1" applyAlignment="1">
      <alignment horizontal="center"/>
    </xf>
    <xf numFmtId="0" fontId="44" fillId="20" borderId="17" xfId="0" applyFont="1" applyFill="1" applyBorder="1" applyAlignment="1">
      <alignment horizontal="center"/>
    </xf>
    <xf numFmtId="0" fontId="44" fillId="20" borderId="7" xfId="0" applyFont="1" applyFill="1" applyBorder="1" applyAlignment="1">
      <alignment horizontal="center"/>
    </xf>
    <xf numFmtId="0" fontId="0" fillId="0" borderId="13" xfId="0" applyFill="1" applyBorder="1" applyAlignment="1">
      <alignment horizontal="center" vertical="center" wrapText="1"/>
    </xf>
    <xf numFmtId="0" fontId="0" fillId="0" borderId="0" xfId="0" applyFill="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6" xfId="0" applyFill="1" applyBorder="1" applyAlignment="1">
      <alignment horizontal="center" vertical="center" wrapText="1"/>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0" fontId="0" fillId="0" borderId="14" xfId="0" applyFill="1" applyBorder="1" applyAlignment="1">
      <alignment horizontal="center" wrapText="1"/>
    </xf>
    <xf numFmtId="0" fontId="0" fillId="0" borderId="15" xfId="0" applyFill="1" applyBorder="1" applyAlignment="1">
      <alignment horizontal="center" wrapText="1"/>
    </xf>
    <xf numFmtId="0" fontId="0" fillId="0" borderId="16" xfId="0" applyFill="1" applyBorder="1" applyAlignment="1">
      <alignment horizontal="center" wrapText="1"/>
    </xf>
    <xf numFmtId="0" fontId="0" fillId="0" borderId="14" xfId="0" applyFont="1" applyFill="1" applyBorder="1" applyAlignment="1">
      <alignment horizontal="center" wrapText="1"/>
    </xf>
    <xf numFmtId="0" fontId="0" fillId="0" borderId="15" xfId="0" applyFont="1" applyFill="1" applyBorder="1" applyAlignment="1">
      <alignment horizontal="center" wrapText="1"/>
    </xf>
    <xf numFmtId="0" fontId="0" fillId="0" borderId="16" xfId="0" applyFont="1" applyFill="1" applyBorder="1" applyAlignment="1">
      <alignment horizontal="center" wrapText="1"/>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11" borderId="10" xfId="0" applyFont="1" applyFill="1" applyBorder="1" applyAlignment="1">
      <alignment horizontal="center"/>
    </xf>
    <xf numFmtId="0" fontId="2" fillId="11" borderId="11" xfId="0" applyFont="1" applyFill="1" applyBorder="1" applyAlignment="1">
      <alignment horizontal="center"/>
    </xf>
    <xf numFmtId="0" fontId="2" fillId="11" borderId="12" xfId="0" applyFont="1" applyFill="1" applyBorder="1" applyAlignment="1">
      <alignment horizontal="center"/>
    </xf>
    <xf numFmtId="0" fontId="0" fillId="11" borderId="14" xfId="0" applyFont="1" applyFill="1" applyBorder="1" applyAlignment="1">
      <alignment horizontal="center" vertical="center" wrapText="1"/>
    </xf>
    <xf numFmtId="0" fontId="0" fillId="11" borderId="15" xfId="0" applyFont="1" applyFill="1" applyBorder="1" applyAlignment="1">
      <alignment horizontal="center" vertical="center" wrapText="1"/>
    </xf>
    <xf numFmtId="0" fontId="0" fillId="11" borderId="16" xfId="0" applyFont="1" applyFill="1" applyBorder="1" applyAlignment="1">
      <alignment horizontal="center" vertical="center" wrapText="1"/>
    </xf>
    <xf numFmtId="0" fontId="0" fillId="11" borderId="14" xfId="0" applyFont="1" applyFill="1" applyBorder="1" applyAlignment="1">
      <alignment horizontal="center" wrapText="1"/>
    </xf>
    <xf numFmtId="0" fontId="0" fillId="11" borderId="15" xfId="0" applyFont="1" applyFill="1" applyBorder="1" applyAlignment="1">
      <alignment horizontal="center" wrapText="1"/>
    </xf>
    <xf numFmtId="0" fontId="0" fillId="11" borderId="16" xfId="0" applyFont="1" applyFill="1" applyBorder="1" applyAlignment="1">
      <alignment horizontal="center" wrapText="1"/>
    </xf>
    <xf numFmtId="0" fontId="0" fillId="11" borderId="14" xfId="0" applyFill="1" applyBorder="1" applyAlignment="1">
      <alignment horizontal="center" wrapText="1"/>
    </xf>
    <xf numFmtId="0" fontId="0" fillId="11" borderId="15" xfId="0" applyFill="1" applyBorder="1" applyAlignment="1">
      <alignment horizontal="center" wrapText="1"/>
    </xf>
    <xf numFmtId="0" fontId="0" fillId="11" borderId="16" xfId="0" applyFill="1" applyBorder="1" applyAlignment="1">
      <alignment horizontal="center" wrapText="1"/>
    </xf>
    <xf numFmtId="0" fontId="0" fillId="11" borderId="11" xfId="0" applyFill="1" applyBorder="1" applyAlignment="1">
      <alignment horizontal="center"/>
    </xf>
    <xf numFmtId="0" fontId="0" fillId="11" borderId="12" xfId="0"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8" borderId="10" xfId="0" applyFont="1" applyFill="1" applyBorder="1" applyAlignment="1">
      <alignment horizontal="center"/>
    </xf>
    <xf numFmtId="0" fontId="2" fillId="8" borderId="11" xfId="0" applyFont="1" applyFill="1" applyBorder="1" applyAlignment="1">
      <alignment horizontal="center"/>
    </xf>
    <xf numFmtId="0" fontId="2" fillId="8" borderId="12" xfId="0" applyFont="1" applyFill="1" applyBorder="1" applyAlignment="1">
      <alignment horizontal="center"/>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11" borderId="14" xfId="0" applyFill="1" applyBorder="1" applyAlignment="1">
      <alignment horizontal="center" vertical="center" wrapText="1"/>
    </xf>
    <xf numFmtId="0" fontId="0" fillId="11" borderId="15" xfId="0" applyFill="1" applyBorder="1" applyAlignment="1">
      <alignment horizontal="center" vertical="center" wrapText="1"/>
    </xf>
    <xf numFmtId="0" fontId="0" fillId="11" borderId="16" xfId="0" applyFill="1" applyBorder="1" applyAlignment="1">
      <alignment horizontal="center" vertical="center" wrapText="1"/>
    </xf>
    <xf numFmtId="0" fontId="1" fillId="4" borderId="3" xfId="0" applyFont="1" applyFill="1" applyBorder="1" applyAlignment="1">
      <alignment horizontal="center"/>
    </xf>
    <xf numFmtId="0" fontId="1" fillId="4" borderId="4" xfId="0" applyFont="1" applyFill="1" applyBorder="1" applyAlignment="1">
      <alignment horizontal="center"/>
    </xf>
  </cellXfs>
  <cellStyles count="5">
    <cellStyle name="Comma" xfId="1" builtinId="3"/>
    <cellStyle name="Good" xfId="4" builtinId="26"/>
    <cellStyle name="Hyperlink" xfId="2" builtinId="8"/>
    <cellStyle name="Normal" xfId="0" builtinId="0"/>
    <cellStyle name="Normal 2" xfId="3" xr:uid="{00000000-0005-0000-0000-000003000000}"/>
  </cellStyles>
  <dxfs count="101">
    <dxf>
      <font>
        <b val="0"/>
        <i val="0"/>
        <strike val="0"/>
        <condense val="0"/>
        <extend val="0"/>
        <outline val="0"/>
        <shadow val="0"/>
        <u val="none"/>
        <vertAlign val="baseline"/>
        <sz val="11"/>
        <color auto="1"/>
        <name val="Calibri"/>
        <family val="2"/>
        <scheme val="minor"/>
      </font>
      <fill>
        <patternFill patternType="none">
          <fgColor indexed="64"/>
          <bgColor auto="1"/>
        </patternFill>
      </fill>
      <border outline="0">
        <left style="medium">
          <color indexed="64"/>
        </left>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border diagonalUp="0" diagonalDown="0" outline="0">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auto="1"/>
        <name val="Calibri"/>
        <family val="2"/>
        <scheme val="none"/>
      </font>
      <fill>
        <patternFill patternType="none">
          <fgColor rgb="FF000000"/>
          <bgColor auto="1"/>
        </patternFill>
      </fill>
    </dxf>
    <dxf>
      <border outline="0">
        <bottom style="medium">
          <color rgb="FF000000"/>
        </bottom>
      </border>
    </dxf>
    <dxf>
      <font>
        <b/>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b/>
        <i val="0"/>
        <color rgb="FFFF0000"/>
      </font>
    </dxf>
    <dxf>
      <font>
        <b/>
        <i val="0"/>
        <color rgb="FFFF0000"/>
      </font>
    </dxf>
    <dxf>
      <fill>
        <patternFill>
          <bgColor theme="4" tint="-0.24994659260841701"/>
        </patternFill>
      </fill>
    </dxf>
    <dxf>
      <font>
        <b val="0"/>
        <i val="0"/>
        <color auto="1"/>
      </font>
      <fill>
        <patternFill>
          <bgColor theme="1"/>
        </patternFill>
      </fill>
    </dxf>
    <dxf>
      <font>
        <b/>
        <i val="0"/>
        <color rgb="FFFF0000"/>
      </font>
    </dxf>
    <dxf>
      <font>
        <strike val="0"/>
        <outline val="0"/>
        <shadow val="0"/>
        <u val="none"/>
        <vertAlign val="baseline"/>
        <sz val="14"/>
        <color theme="1"/>
        <name val="Calibri"/>
        <family val="2"/>
        <scheme val="minor"/>
      </font>
      <alignment horizontal="center" vertical="bottom" textRotation="0" wrapText="0" indent="0" justifyLastLine="0" shrinkToFit="0" readingOrder="0"/>
      <border diagonalUp="0" diagonalDown="0" outline="0">
        <left/>
        <right style="medium">
          <color indexed="64"/>
        </right>
        <top/>
        <bottom/>
      </border>
    </dxf>
    <dxf>
      <font>
        <strike val="0"/>
        <outline val="0"/>
        <shadow val="0"/>
        <u val="none"/>
        <vertAlign val="baseline"/>
        <sz val="14"/>
        <color theme="1"/>
        <name val="Calibri"/>
        <family val="2"/>
        <scheme val="minor"/>
      </font>
      <alignment horizontal="center" vertical="bottom" textRotation="0" wrapText="0" indent="0" justifyLastLine="0" shrinkToFit="0" readingOrder="0"/>
      <border diagonalUp="0" diagonalDown="0" outline="0">
        <left style="medium">
          <color indexed="64"/>
        </left>
        <right style="medium">
          <color indexed="64"/>
        </right>
      </border>
    </dxf>
    <dxf>
      <font>
        <strike val="0"/>
        <outline val="0"/>
        <shadow val="0"/>
        <u val="none"/>
        <vertAlign val="baseline"/>
        <sz val="14"/>
        <color theme="1"/>
        <name val="Calibri"/>
        <family val="2"/>
        <scheme val="minor"/>
      </font>
      <alignment horizontal="center" vertical="bottom" textRotation="0" wrapText="0" indent="0" justifyLastLine="0" shrinkToFit="0" readingOrder="0"/>
      <border diagonalUp="0" diagonalDown="0" outline="0">
        <left style="medium">
          <color indexed="64"/>
        </left>
        <right style="medium">
          <color indexed="64"/>
        </right>
      </border>
    </dxf>
    <dxf>
      <font>
        <strike val="0"/>
        <outline val="0"/>
        <shadow val="0"/>
        <u val="none"/>
        <vertAlign val="baseline"/>
        <sz val="14"/>
        <color theme="1"/>
        <name val="Calibri"/>
        <family val="2"/>
        <scheme val="minor"/>
      </font>
      <alignment horizontal="center" vertical="bottom" textRotation="0" wrapText="0" indent="0" justifyLastLine="0" shrinkToFit="0" readingOrder="0"/>
      <border diagonalUp="0" diagonalDown="0" outline="0">
        <left style="medium">
          <color indexed="64"/>
        </left>
        <right style="medium">
          <color indexed="64"/>
        </right>
        <top/>
        <bottom/>
      </border>
    </dxf>
    <dxf>
      <font>
        <strike val="0"/>
        <outline val="0"/>
        <shadow val="0"/>
        <u val="none"/>
        <vertAlign val="baseline"/>
        <sz val="14"/>
        <color theme="1"/>
        <name val="Calibri"/>
        <family val="2"/>
        <scheme val="minor"/>
      </font>
      <alignment horizontal="center" vertical="bottom" textRotation="0" wrapText="0" indent="0" justifyLastLine="0" shrinkToFit="0" readingOrder="0"/>
    </dxf>
    <dxf>
      <border>
        <bottom style="medium">
          <color indexed="64"/>
        </bottom>
      </border>
    </dxf>
    <dxf>
      <font>
        <strike val="0"/>
        <outline val="0"/>
        <shadow val="0"/>
        <u val="none"/>
        <vertAlign val="baseline"/>
        <sz val="14"/>
        <color theme="1"/>
        <name val="Calibri"/>
        <family val="2"/>
        <scheme val="minor"/>
      </font>
      <alignment horizontal="center"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outline="0">
        <left style="medium">
          <color indexed="64"/>
        </left>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b/>
        <i val="0"/>
        <color rgb="FFFF0000"/>
      </font>
    </dxf>
    <dxf>
      <font>
        <b/>
        <i val="0"/>
        <color rgb="FFFF0000"/>
      </font>
    </dxf>
    <dxf>
      <fill>
        <patternFill>
          <bgColor theme="4" tint="-0.24994659260841701"/>
        </patternFill>
      </fill>
    </dxf>
    <dxf>
      <font>
        <b val="0"/>
        <i val="0"/>
        <color auto="1"/>
      </font>
      <fill>
        <patternFill>
          <bgColor theme="1"/>
        </patternFill>
      </fill>
    </dxf>
    <dxf>
      <font>
        <b val="0"/>
        <i val="0"/>
        <strike val="0"/>
        <condense val="0"/>
        <extend val="0"/>
        <outline val="0"/>
        <shadow val="0"/>
        <u val="none"/>
        <vertAlign val="baseline"/>
        <sz val="18"/>
        <color auto="1"/>
        <name val="Calibri"/>
        <family val="2"/>
        <scheme val="minor"/>
      </font>
      <fill>
        <patternFill patternType="none">
          <bgColor auto="1"/>
        </patternFill>
      </fill>
      <alignment horizontal="center" vertical="bottom" textRotation="0" wrapText="0" indent="0" justifyLastLine="0" shrinkToFit="0" readingOrder="0"/>
      <border diagonalUp="0" diagonalDown="0">
        <left/>
        <right/>
        <top style="thin">
          <color indexed="64"/>
        </top>
        <bottom/>
      </border>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border diagonalUp="0" diagonalDown="0">
        <left style="thin">
          <color indexed="64"/>
        </left>
        <right/>
        <top/>
        <bottom/>
      </border>
    </dxf>
    <dxf>
      <font>
        <b val="0"/>
        <i val="0"/>
        <strike val="0"/>
        <condense val="0"/>
        <extend val="0"/>
        <outline val="0"/>
        <shadow val="0"/>
        <u val="none"/>
        <vertAlign val="baseline"/>
        <sz val="18"/>
        <color auto="1"/>
        <name val="Calibri"/>
        <family val="2"/>
        <scheme val="minor"/>
      </font>
      <fill>
        <patternFill patternType="none">
          <bgColor auto="1"/>
        </patternFill>
      </fill>
      <border diagonalUp="0" diagonalDown="0">
        <left style="medium">
          <color indexed="64"/>
        </left>
        <right style="medium">
          <color indexed="64"/>
        </right>
        <top style="thin">
          <color indexed="64"/>
        </top>
        <bottom/>
        <vertic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8"/>
        <color auto="1"/>
        <name val="Calibri"/>
        <family val="2"/>
        <scheme val="minor"/>
      </font>
      <fill>
        <patternFill patternType="none">
          <bgColor auto="1"/>
        </patternFill>
      </fill>
    </dxf>
    <dxf>
      <font>
        <b/>
        <i val="0"/>
        <strike val="0"/>
        <condense val="0"/>
        <extend val="0"/>
        <outline val="0"/>
        <shadow val="0"/>
        <u val="none"/>
        <vertAlign val="baseline"/>
        <sz val="18"/>
        <color theme="0"/>
        <name val="Calibri"/>
        <family val="2"/>
        <scheme val="minor"/>
      </font>
      <fill>
        <patternFill patternType="solid">
          <fgColor indexed="64"/>
          <bgColor theme="9"/>
        </patternFill>
      </fill>
      <alignment horizontal="center" vertical="bottom" textRotation="0" wrapText="0" indent="0" justifyLastLine="0" shrinkToFit="0" readingOrder="0"/>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ck">
          <color indexed="64"/>
        </left>
        <right style="thick">
          <color indexed="64"/>
        </right>
        <top style="thick">
          <color indexed="64"/>
        </top>
        <bottom style="thick">
          <color indexed="64"/>
        </bottom>
      </border>
    </dxf>
    <dxf>
      <border>
        <bottom style="thick">
          <color indexed="64"/>
        </bottom>
      </border>
    </dxf>
    <dxf>
      <border diagonalUp="0" diagonalDown="0">
        <left style="thin">
          <color indexed="64"/>
        </left>
        <right style="thin">
          <color indexed="64"/>
        </right>
        <top/>
        <bottom/>
        <vertical style="thin">
          <color indexed="64"/>
        </vertical>
        <horizontal/>
      </border>
    </dxf>
    <dxf>
      <font>
        <b/>
        <i val="0"/>
        <color rgb="FFFF0000"/>
      </font>
    </dxf>
    <dxf>
      <font>
        <b/>
        <i val="0"/>
        <color rgb="FFFF0000"/>
      </font>
    </dxf>
    <dxf>
      <font>
        <b/>
        <i val="0"/>
        <color rgb="FFFF0000"/>
      </font>
    </dxf>
    <dxf>
      <font>
        <b/>
        <i val="0"/>
        <color rgb="FFFF0000"/>
      </font>
    </dxf>
    <dxf>
      <font>
        <b/>
        <i val="0"/>
        <color rgb="FFFF0000"/>
      </font>
    </dxf>
    <dxf>
      <fill>
        <patternFill>
          <bgColor theme="4" tint="-0.24994659260841701"/>
        </patternFill>
      </fill>
    </dxf>
    <dxf>
      <font>
        <b val="0"/>
        <i val="0"/>
        <color auto="1"/>
      </font>
      <fill>
        <patternFill>
          <bgColor theme="1"/>
        </patternFill>
      </fill>
    </dxf>
    <dxf>
      <fill>
        <patternFill patternType="none">
          <fgColor indexed="64"/>
          <bgColor auto="1"/>
        </patternFill>
      </fill>
      <border diagonalUp="0" diagonalDown="0" outline="0">
        <left style="thin">
          <color indexed="64"/>
        </left>
        <right/>
        <top/>
        <bottom/>
      </border>
    </dxf>
    <dxf>
      <font>
        <b/>
        <family val="2"/>
      </font>
      <fill>
        <patternFill patternType="none">
          <fgColor indexed="64"/>
          <bgColor auto="1"/>
        </patternFill>
      </fill>
      <alignment horizontal="center" vertical="bottom" textRotation="0" wrapText="0" indent="0" justifyLastLine="0" shrinkToFit="0" readingOrder="0"/>
      <border diagonalUp="0" diagonalDown="0" outline="0">
        <left style="thick">
          <color indexed="64"/>
        </left>
        <right style="thick">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border diagonalUp="0" diagonalDown="0" outline="0">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style="thin">
          <color indexed="64"/>
        </bottom>
      </border>
    </dxf>
    <dxf>
      <border diagonalUp="0" diagonalDown="0">
        <left style="thick">
          <color indexed="64"/>
        </left>
        <right style="thick">
          <color indexed="64"/>
        </right>
        <top style="thick">
          <color indexed="64"/>
        </top>
        <bottom style="thick">
          <color indexed="64"/>
        </bottom>
      </border>
    </dxf>
    <dxf>
      <fill>
        <patternFill patternType="none">
          <fgColor indexed="64"/>
          <bgColor auto="1"/>
        </patternFill>
      </fill>
    </dxf>
    <dxf>
      <border>
        <bottom style="thick">
          <color indexed="64"/>
        </bottom>
      </border>
    </dxf>
    <dxf>
      <fill>
        <patternFill>
          <bgColor rgb="FFFFC000"/>
        </patternFill>
      </fill>
    </dxf>
    <dxf>
      <fill>
        <patternFill>
          <bgColor rgb="FFFFC000"/>
        </patternFill>
      </fill>
    </dxf>
    <dxf>
      <fill>
        <patternFill>
          <bgColor theme="7"/>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patternFill>
      </fill>
    </dxf>
  </dxfs>
  <tableStyles count="0" defaultTableStyle="TableStyleMedium2" defaultPivotStyle="PivotStyleLight16"/>
  <colors>
    <mruColors>
      <color rgb="FFECAAFC"/>
      <color rgb="FFFF99FF"/>
      <color rgb="FFFF66CC"/>
      <color rgb="FFDB64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042856/Documents/Sports/Brackets/Single%20Elimin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042856/Documents/Sports/Brackets/Double%20Elimin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R042856/Documents/Sports/Yard%20Game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3"/>
      <sheetName val="4"/>
      <sheetName val="5"/>
      <sheetName val="6"/>
      <sheetName val="7"/>
      <sheetName val="8"/>
      <sheetName val="9"/>
      <sheetName val="10"/>
      <sheetName val="11"/>
      <sheetName val="12"/>
      <sheetName val="13"/>
      <sheetName val="14"/>
      <sheetName val="15"/>
      <sheetName val="16"/>
      <sheetName val="20"/>
      <sheetName val="24"/>
      <sheetName val="30"/>
      <sheetName val="32"/>
      <sheetName val="64"/>
      <sheetName val="©"/>
      <sheetName val="Sheet1"/>
    </sheetNames>
    <sheetDataSet>
      <sheetData sheetId="0">
        <row r="18">
          <cell r="F18" t="b">
            <v>1</v>
          </cell>
        </row>
        <row r="24">
          <cell r="F24"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3"/>
      <sheetName val="4"/>
      <sheetName val="5"/>
      <sheetName val="6"/>
      <sheetName val="7"/>
      <sheetName val="8"/>
      <sheetName val="9"/>
      <sheetName val="10"/>
      <sheetName val="11"/>
      <sheetName val="12"/>
      <sheetName val="13"/>
      <sheetName val="14"/>
      <sheetName val="15"/>
      <sheetName val="16"/>
      <sheetName val="20"/>
      <sheetName val="24"/>
      <sheetName val="30"/>
      <sheetName val="32"/>
      <sheetName val="©"/>
    </sheetNames>
    <sheetDataSet>
      <sheetData sheetId="0">
        <row r="18">
          <cell r="F18" t="b">
            <v>1</v>
          </cell>
        </row>
        <row r="24">
          <cell r="F24"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eboard"/>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coreboard" displayName="Scoreboard" ref="B3:O18" totalsRowShown="0" dataDxfId="89" headerRowBorderDxfId="90" tableBorderDxfId="88">
  <sortState ref="B4:O18">
    <sortCondition ref="B4:B18"/>
  </sortState>
  <tableColumns count="14">
    <tableColumn id="14" xr3:uid="{00000000-0010-0000-0000-00000E000000}" name=" " dataDxfId="87">
      <calculatedColumnFormula>RANK(Scoreboard[[#This Row],[TOTAL]],Scoreboard[TOTAL],0)</calculatedColumnFormula>
    </tableColumn>
    <tableColumn id="1" xr3:uid="{00000000-0010-0000-0000-000001000000}" name="  " dataDxfId="86"/>
    <tableColumn id="2" xr3:uid="{00000000-0010-0000-0000-000002000000}" name="Cornhole" dataDxfId="85" totalsRowDxfId="84">
      <calculatedColumnFormula>IFERROR(VLOOKUP(Scoreboard[[#This Row],[  ]],Cornhole!$Y$32:$Z$39,2,FALSE),"")</calculatedColumnFormula>
    </tableColumn>
    <tableColumn id="3" xr3:uid="{00000000-0010-0000-0000-000003000000}" name="Stump" dataDxfId="83" totalsRowDxfId="82">
      <calculatedColumnFormula>IFERROR(VLOOKUP(Scoreboard[[#This Row],[  ]],Stump!$T$9:$U$16,2,FALSE),"")</calculatedColumnFormula>
    </tableColumn>
    <tableColumn id="7" xr3:uid="{00000000-0010-0000-0000-000007000000}" name="Knockout" dataDxfId="81" totalsRowDxfId="80">
      <calculatedColumnFormula>IFERROR(VLOOKUP(Scoreboard[[#This Row],[  ]],Knockout!$T$9:$U$16,2,FALSE),"")</calculatedColumnFormula>
    </tableColumn>
    <tableColumn id="4" xr3:uid="{00000000-0010-0000-0000-000004000000}" name="Frisbee" dataDxfId="79" totalsRowDxfId="78">
      <calculatedColumnFormula>IFERROR(VLOOKUP(Scoreboard[[#This Row],[  ]],Frisbee!$S$14:$T$21,2,FALSE),"")</calculatedColumnFormula>
    </tableColumn>
    <tableColumn id="10" xr3:uid="{00000000-0010-0000-0000-00000A000000}" name="Kubb" dataDxfId="77" totalsRowDxfId="76">
      <calculatedColumnFormula>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calculatedColumnFormula>
    </tableColumn>
    <tableColumn id="5" xr3:uid="{00000000-0010-0000-0000-000005000000}" name="Golf" dataDxfId="75" totalsRowDxfId="74">
      <calculatedColumnFormula>IFERROR(VLOOKUP(Scoreboard[[#This Row],[  ]],Golf!$Y$32:$Z$39,2,FALSE),"")</calculatedColumnFormula>
    </tableColumn>
    <tableColumn id="6" xr3:uid="{00000000-0010-0000-0000-000006000000}" name="Balloon Race" dataDxfId="73" totalsRowDxfId="72">
      <calculatedColumnFormula>IFERROR(VLOOKUP(Scoreboard[[#This Row],[  ]],'Balloon Race'!$K$7:$L$14,2,FALSE),"")</calculatedColumnFormula>
    </tableColumn>
    <tableColumn id="9" xr3:uid="{00000000-0010-0000-0000-000009000000}" name="Trivia" dataDxfId="71" totalsRowDxfId="70"/>
    <tableColumn id="8" xr3:uid="{00000000-0010-0000-0000-000008000000}" name="Complete Relay" dataDxfId="69" totalsRowDxfId="68">
      <calculatedColumnFormula>IFERROR(VLOOKUP(Scoreboard[[#This Row],[  ]],Relay!$H$24:$I$31,2,FALSE),"")</calculatedColumnFormula>
    </tableColumn>
    <tableColumn id="11" xr3:uid="{00000000-0010-0000-0000-00000B000000}" name="Pass the Trash " dataDxfId="67" totalsRowDxfId="66">
      <calculatedColumnFormula>IFERROR(VLOOKUP(Scoreboard[[#This Row],[  ]],'Pass the Trash'!$T$9:$U$16,2,FALSE),"")</calculatedColumnFormula>
    </tableColumn>
    <tableColumn id="12" xr3:uid="{00000000-0010-0000-0000-00000C000000}" name="Speed Quarters" dataDxfId="65" totalsRowDxfId="64"/>
    <tableColumn id="13" xr3:uid="{00000000-0010-0000-0000-00000D000000}" name="TOTAL" dataDxfId="63" totalsRowDxfId="62">
      <calculatedColumnFormula>SUM(D4:N4)</calculatedColumnFormula>
    </tableColumn>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W8:Z23" totalsRowShown="0" headerRowDxfId="54" headerRowBorderDxfId="53" tableBorderDxfId="52" totalsRowBorderDxfId="51">
  <tableColumns count="4">
    <tableColumn id="1" xr3:uid="{00000000-0010-0000-0100-000001000000}" name="Guy" dataDxfId="50"/>
    <tableColumn id="2" xr3:uid="{00000000-0010-0000-0100-000002000000}" name="Entry" dataDxfId="49"/>
    <tableColumn id="3" xr3:uid="{00000000-0010-0000-0100-000003000000}" name="Order" dataDxfId="48"/>
    <tableColumn id="6" xr3:uid="{00000000-0010-0000-0100-000006000000}" name="Girl" dataDxfId="47">
      <calculatedColumnFormula>IFERROR(IF(Table5[[#This Row],[Guy]]=$L$15,$M$15,IF(Table5[[#This Row],[Guy]]=$L$9,$M$9,IF(Table5[[#This Row],[Guy]]=Stump!$L9,Stump!$M9,IF(Table5[[#This Row],[Guy]]=$L$10,$M$10,IF(Table5[[#This Row],[Guy]]=$L$11,$M$11,IF(Table5[[#This Row],[Guy]]=$L$12,$M$12,IF(Table5[[#This Row],[Guy]]=$L$13,$M$13,IF(Table5[[#This Row],[Guy]]=$L$14,$M$14,IF(Table5[[#This Row],[Guy]]=K15,L15,IF(Table5[[#This Row],[Guy]]=$L$16,$M$16,IF(Table5[[#This Row],[Guy]]=$L$17,$M$17,IF(Table5[[#This Row],[Guy]]=$L$18,$M$18,IF(Table5[[#This Row],[Guy]]=$L$19,$M$19,IF(Table5[[#This Row],[Guy]]=$L$20,$M$20,IF(Table5[[#This Row],[Guy]]=$L$21,$M$21,IF(Table5[[#This Row],[Guy]]=$L$22,$M$22,IF(Table5[[#This Row],[Guy]]=$L$23,$M$23," ")))))))))))))))))," ")</calculatedColumnFormula>
    </tableColumn>
  </tableColumns>
  <tableStyleInfo name="TableStyleMedium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K8:P23" totalsRowShown="0" headerRowDxfId="46" dataDxfId="45" tableBorderDxfId="44">
  <sortState ref="K9:P22">
    <sortCondition ref="K9:K22"/>
  </sortState>
  <tableColumns count="6">
    <tableColumn id="1" xr3:uid="{00000000-0010-0000-0200-000001000000}" name="STUMP Total" dataDxfId="43">
      <calculatedColumnFormula>$R9</calculatedColumnFormula>
    </tableColumn>
    <tableColumn id="2" xr3:uid="{00000000-0010-0000-0200-000002000000}" name="Column1" dataDxfId="42">
      <calculatedColumnFormula>LEFT(Stump!$R9,FIND(" ",Stump!$R9,1))</calculatedColumnFormula>
    </tableColumn>
    <tableColumn id="3" xr3:uid="{00000000-0010-0000-0200-000003000000}" name="Column2" dataDxfId="41">
      <calculatedColumnFormula>RIGHT(R9,LEN(R9)-FIND("*",SUBSTITUTE(R9," ","*",LEN(R9)-LEN(SUBSTITUTE(R9," ","")))))</calculatedColumnFormula>
    </tableColumn>
    <tableColumn id="4" xr3:uid="{00000000-0010-0000-0200-000004000000}" name="Column3" dataDxfId="40">
      <calculatedColumnFormula>IF($C$10=M9,10,IF($C$11=M9,8,IF($C$12=M9,6,(IF($C$13=M9,5,(IF($C$14=M9,4,IF($C$15=M9,3,IF($C$16=M9,2,IF($C$17=M9,1,0))))))))))</calculatedColumnFormula>
    </tableColumn>
    <tableColumn id="5" xr3:uid="{00000000-0010-0000-0200-000005000000}" name="Column4" dataDxfId="39">
      <calculatedColumnFormula>IF($G$10=L9,10,IF($G$11=L9,8,IF($G$12=L9,6,(IF($G$13=L9,5,(IF($G$14=L9,4,IF($G$15=L9,3,IF($G$16=L9,2,IF($G$17=L9,1,0))))))))))</calculatedColumnFormula>
    </tableColumn>
    <tableColumn id="6" xr3:uid="{00000000-0010-0000-0200-000006000000}" name="Pts" dataDxfId="38">
      <calculatedColumnFormula>SUM(N9:O9)</calculatedColumnFormula>
    </tableColumn>
  </tableColumns>
  <tableStyleInfo name="TableStyleMedium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Knockout" displayName="Knockout" ref="K8:Q23" totalsRowShown="0" headerRowDxfId="33" dataDxfId="31" headerRowBorderDxfId="32" tableBorderDxfId="30">
  <sortState ref="K9:Q22">
    <sortCondition descending="1" ref="P9:P22"/>
    <sortCondition ref="K9:K22"/>
  </sortState>
  <tableColumns count="7">
    <tableColumn id="1" xr3:uid="{00000000-0010-0000-0300-000001000000}" name="Knockout Total" dataDxfId="29">
      <calculatedColumnFormula>Knockout[[#This Row],[Column5]]</calculatedColumnFormula>
    </tableColumn>
    <tableColumn id="2" xr3:uid="{00000000-0010-0000-0300-000002000000}" name="Column1" dataDxfId="28">
      <calculatedColumnFormula>LEFT(Knockout[[#This Row],[Column5]],FIND(" ",Knockout[[#This Row],[Column5]],1))</calculatedColumnFormula>
    </tableColumn>
    <tableColumn id="3" xr3:uid="{00000000-0010-0000-0300-000003000000}" name="Column2" dataDxfId="27">
      <calculatedColumnFormula>RIGHT(Q9,LEN(Q9)-FIND("*",SUBSTITUTE(Q9," ","*",LEN(Q9)-LEN(SUBSTITUTE(Q9," ","")))))</calculatedColumnFormula>
    </tableColumn>
    <tableColumn id="4" xr3:uid="{00000000-0010-0000-0300-000004000000}" name="Column3" dataDxfId="26">
      <calculatedColumnFormula>IF($C$10=M9,10,IF($C$11=M9,8,IF($C$12=M9,6,(IF($C$13=M9,5,(IF($C$14=M9,4,IF($C$15=M9,3,IF($C$16=M9,2,IF($C$17=M9,1,0))))))))))</calculatedColumnFormula>
    </tableColumn>
    <tableColumn id="5" xr3:uid="{00000000-0010-0000-0300-000005000000}" name="Column4" dataDxfId="25">
      <calculatedColumnFormula>IF($G$10=L9,10,IF($G$11=L9,8,IF($G$12=L9,6,(IF($G$13=L9,5,(IF($G$14=L9,4,IF($G$15=L9,3,IF($G$16=L9,2,IF($G$17=L9,1,0))))))))))</calculatedColumnFormula>
    </tableColumn>
    <tableColumn id="6" xr3:uid="{00000000-0010-0000-0300-000006000000}" name="Pts" dataDxfId="24">
      <calculatedColumnFormula>SUM(N9:O9)</calculatedColumnFormula>
    </tableColumn>
    <tableColumn id="8" xr3:uid="{00000000-0010-0000-0300-000008000000}" name="Column5" dataDxfId="23">
      <calculatedColumnFormula>Scoreboard!C4</calculatedColumnFormula>
    </tableColumn>
  </tableColumns>
  <tableStyleInfo name="TableStyleMedium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O2:R6" totalsRowShown="0" headerRowDxfId="22" dataDxfId="20" headerRowBorderDxfId="21">
  <tableColumns count="4">
    <tableColumn id="1" xr3:uid="{00000000-0010-0000-0400-000001000000}" name="Group 1" dataDxfId="19"/>
    <tableColumn id="2" xr3:uid="{00000000-0010-0000-0400-000002000000}" name="Group 2" dataDxfId="18"/>
    <tableColumn id="3" xr3:uid="{00000000-0010-0000-0400-000003000000}" name="Group 3" dataDxfId="17"/>
    <tableColumn id="4" xr3:uid="{00000000-0010-0000-0400-000004000000}" name="Group 4" dataDxfId="16"/>
  </tableColumns>
  <tableStyleInfo name="TableStyleMedium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Knockout7" displayName="Knockout7" ref="K8:Q23" totalsRowShown="0" headerRowDxfId="10" dataDxfId="8" headerRowBorderDxfId="9" tableBorderDxfId="7">
  <sortState ref="K9:Q22">
    <sortCondition descending="1" ref="P9:P22"/>
    <sortCondition ref="K9:K22"/>
  </sortState>
  <tableColumns count="7">
    <tableColumn id="1" xr3:uid="{00000000-0010-0000-0600-000001000000}" name="Team Total" dataDxfId="6">
      <calculatedColumnFormula>Knockout7[[#This Row],[Column5]]</calculatedColumnFormula>
    </tableColumn>
    <tableColumn id="2" xr3:uid="{00000000-0010-0000-0600-000002000000}" name="Column1" dataDxfId="5">
      <calculatedColumnFormula>LEFT(Knockout7[[#This Row],[Column5]],FIND(" ",Knockout7[[#This Row],[Column5]],1))</calculatedColumnFormula>
    </tableColumn>
    <tableColumn id="3" xr3:uid="{00000000-0010-0000-0600-000003000000}" name="Column2" dataDxfId="4">
      <calculatedColumnFormula>RIGHT(Q9,LEN(Q9)-FIND("*",SUBSTITUTE(Q9," ","*",LEN(Q9)-LEN(SUBSTITUTE(Q9," ","")))))</calculatedColumnFormula>
    </tableColumn>
    <tableColumn id="4" xr3:uid="{00000000-0010-0000-0600-000004000000}" name="Column3" dataDxfId="3">
      <calculatedColumnFormula>IF($C$10=M9,10,IF($C$11=M9,8,IF($C$12=M9,6,(IF($C$13=M9,5,(IF($C$14=M9,4,IF($C$15=M9,3,IF($C$16=M9,2,IF($C$17=M9,1,0))))))))))</calculatedColumnFormula>
    </tableColumn>
    <tableColumn id="5" xr3:uid="{00000000-0010-0000-0600-000005000000}" name="Column4" dataDxfId="2">
      <calculatedColumnFormula>IF($G$10=L9,10,IF($G$11=L9,8,IF($G$12=L9,6,(IF($G$13=L9,5,(IF($G$14=L9,4,IF($G$15=L9,3,IF($G$16=L9,2,IF($G$17=L9,1,0))))))))))</calculatedColumnFormula>
    </tableColumn>
    <tableColumn id="6" xr3:uid="{00000000-0010-0000-0600-000006000000}" name="Pts" dataDxfId="1">
      <calculatedColumnFormula>SUM(N9:O9)</calculatedColumnFormula>
    </tableColumn>
    <tableColumn id="8" xr3:uid="{00000000-0010-0000-0600-000008000000}" name="Column5" dataDxfId="0">
      <calculatedColumnFormula>Scoreboard!C4</calculatedColumn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ertex42.com/ExcelTemplates/tournament-bracket-template.htm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ertex42.com/ExcelTemplates/tournament-bracket-template.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2"/>
  <sheetViews>
    <sheetView showGridLines="0" showRowColHeaders="0" showZeros="0" tabSelected="1" zoomScale="127" zoomScaleNormal="127" workbookViewId="0"/>
  </sheetViews>
  <sheetFormatPr defaultRowHeight="14.5" x14ac:dyDescent="0.35"/>
  <cols>
    <col min="1" max="1" width="4" customWidth="1"/>
    <col min="2" max="2" width="7.1796875" bestFit="1" customWidth="1"/>
    <col min="3" max="3" width="15.453125" bestFit="1" customWidth="1"/>
    <col min="4" max="11" width="8.7265625" customWidth="1"/>
    <col min="12" max="12" width="9.453125" customWidth="1"/>
    <col min="13" max="13" width="9.26953125" customWidth="1"/>
    <col min="14" max="14" width="9.1796875" customWidth="1"/>
    <col min="15" max="16" width="8.7265625" customWidth="1"/>
    <col min="17" max="17" width="7.26953125" customWidth="1"/>
  </cols>
  <sheetData>
    <row r="1" spans="1:15" ht="9" customHeight="1" thickBot="1" x14ac:dyDescent="0.4">
      <c r="A1" s="8" t="s">
        <v>6</v>
      </c>
      <c r="B1" s="8" t="s">
        <v>6</v>
      </c>
      <c r="C1" t="s">
        <v>6</v>
      </c>
      <c r="D1" s="8"/>
    </row>
    <row r="2" spans="1:15" ht="14.5" customHeight="1" thickTop="1" thickBot="1" x14ac:dyDescent="0.4">
      <c r="B2" t="s">
        <v>6</v>
      </c>
      <c r="C2" s="8"/>
      <c r="M2" s="10" t="s">
        <v>167</v>
      </c>
      <c r="N2" s="10" t="s">
        <v>8</v>
      </c>
    </row>
    <row r="3" spans="1:15" ht="30" thickTop="1" thickBot="1" x14ac:dyDescent="0.4">
      <c r="B3" s="210" t="s">
        <v>6</v>
      </c>
      <c r="C3" s="265" t="s">
        <v>82</v>
      </c>
      <c r="D3" s="211" t="s">
        <v>0</v>
      </c>
      <c r="E3" s="211" t="s">
        <v>2</v>
      </c>
      <c r="F3" s="211" t="s">
        <v>1</v>
      </c>
      <c r="G3" s="211" t="s">
        <v>154</v>
      </c>
      <c r="H3" s="211" t="s">
        <v>52</v>
      </c>
      <c r="I3" s="211" t="s">
        <v>7</v>
      </c>
      <c r="J3" s="264" t="s">
        <v>172</v>
      </c>
      <c r="K3" s="211" t="s">
        <v>3</v>
      </c>
      <c r="L3" s="264" t="s">
        <v>39</v>
      </c>
      <c r="M3" s="264" t="s">
        <v>4</v>
      </c>
      <c r="N3" s="212" t="s">
        <v>53</v>
      </c>
      <c r="O3" s="213" t="s">
        <v>5</v>
      </c>
    </row>
    <row r="4" spans="1:15" ht="14.5" customHeight="1" thickTop="1" x14ac:dyDescent="0.35">
      <c r="B4" s="91">
        <f ca="1">RANK(Scoreboard[[#This Row],[TOTAL]],Scoreboard[TOTAL],0)</f>
        <v>1</v>
      </c>
      <c r="C4" s="282" t="s">
        <v>171</v>
      </c>
      <c r="D4" s="104">
        <f>IFERROR(VLOOKUP(Scoreboard[[#This Row],[  ]],Cornhole!$Y$32:$Z$39,2,FALSE),"")</f>
        <v>2</v>
      </c>
      <c r="E4" s="90">
        <v>3</v>
      </c>
      <c r="F4" s="201">
        <f ca="1">IFERROR(VLOOKUP(Scoreboard[[#This Row],[  ]],Knockout!$T$9:$U$16,2,FALSE),"")</f>
        <v>10</v>
      </c>
      <c r="G4" s="201">
        <f>IFERROR(VLOOKUP(Scoreboard[[#This Row],[  ]],Frisbee!$S$14:$T$21,2,FALSE),"")</f>
        <v>4</v>
      </c>
      <c r="H4"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6</v>
      </c>
      <c r="I4" s="104">
        <f>IFERROR(VLOOKUP(Scoreboard[[#This Row],[  ]],Golf!$Y$32:$Z$39,2,FALSE),"")</f>
        <v>10</v>
      </c>
      <c r="J4" s="90">
        <f>IFERROR(VLOOKUP(Scoreboard[[#This Row],[  ]],'Balloon Race'!$K$7:$L$14,2,FALSE),"")</f>
        <v>5</v>
      </c>
      <c r="K4" s="90"/>
      <c r="L4" s="90" t="str">
        <f>IFERROR(VLOOKUP(Scoreboard[[#This Row],[  ]],Relay!$H$24:$I$31,2,FALSE),"")</f>
        <v/>
      </c>
      <c r="M4" s="90">
        <v>6</v>
      </c>
      <c r="N4" s="90">
        <v>10</v>
      </c>
      <c r="O4" s="209">
        <f t="shared" ref="O4:O18" ca="1" si="0">SUM(D4:N4)</f>
        <v>56</v>
      </c>
    </row>
    <row r="5" spans="1:15" x14ac:dyDescent="0.35">
      <c r="B5" s="91">
        <f ca="1">RANK(Scoreboard[[#This Row],[TOTAL]],Scoreboard[TOTAL],0)</f>
        <v>2</v>
      </c>
      <c r="C5" s="282" t="s">
        <v>25</v>
      </c>
      <c r="D5" s="104">
        <f>IFERROR(VLOOKUP(Scoreboard[[#This Row],[  ]],Cornhole!$Y$32:$Z$39,2,FALSE),"")</f>
        <v>4</v>
      </c>
      <c r="E5" s="90">
        <v>7</v>
      </c>
      <c r="F5" s="201">
        <v>0.3</v>
      </c>
      <c r="G5" s="201">
        <f>IFERROR(VLOOKUP(Scoreboard[[#This Row],[  ]],Frisbee!$S$14:$T$21,2,FALSE),"")</f>
        <v>10</v>
      </c>
      <c r="H5"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2</v>
      </c>
      <c r="I5" s="104">
        <f>IFERROR(VLOOKUP(Scoreboard[[#This Row],[  ]],Golf!$Y$32:$Z$39,2,FALSE),"")</f>
        <v>6</v>
      </c>
      <c r="J5" s="90">
        <f>IFERROR(VLOOKUP(Scoreboard[[#This Row],[  ]],'Balloon Race'!$K$7:$L$14,2,FALSE),"")</f>
        <v>10</v>
      </c>
      <c r="K5" s="90">
        <v>4</v>
      </c>
      <c r="L5" s="90" t="str">
        <f>IFERROR(VLOOKUP(Scoreboard[[#This Row],[  ]],Relay!$H$24:$I$31,2,FALSE),"")</f>
        <v/>
      </c>
      <c r="M5" s="90">
        <f ca="1">IFERROR(VLOOKUP(Scoreboard[[#This Row],[  ]],'Pass the Trash'!$T$9:$U$16,2,FALSE),"")</f>
        <v>5</v>
      </c>
      <c r="N5" s="77">
        <v>6</v>
      </c>
      <c r="O5" s="132">
        <f t="shared" ca="1" si="0"/>
        <v>54.3</v>
      </c>
    </row>
    <row r="6" spans="1:15" x14ac:dyDescent="0.35">
      <c r="B6" s="91">
        <f ca="1">RANK(Scoreboard[[#This Row],[TOTAL]],Scoreboard[TOTAL],0)</f>
        <v>3</v>
      </c>
      <c r="C6" s="282" t="s">
        <v>165</v>
      </c>
      <c r="D6" s="104">
        <f>IFERROR(VLOOKUP(Scoreboard[[#This Row],[  ]],Cornhole!$Y$32:$Z$39,2,FALSE),"")</f>
        <v>10</v>
      </c>
      <c r="E6" s="90">
        <v>1</v>
      </c>
      <c r="F6" s="201">
        <f ca="1">IFERROR(VLOOKUP(Scoreboard[[#This Row],[  ]],Knockout!$T$9:$U$16,2,FALSE),"")</f>
        <v>8</v>
      </c>
      <c r="G6" s="201">
        <f>IFERROR(VLOOKUP(Scoreboard[[#This Row],[  ]],Frisbee!$S$14:$T$21,2,FALSE),"")</f>
        <v>6</v>
      </c>
      <c r="H6"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2</v>
      </c>
      <c r="I6" s="104" t="str">
        <f>IFERROR(VLOOKUP(Scoreboard[[#This Row],[  ]],Golf!$Y$32:$Z$39,2,FALSE),"")</f>
        <v/>
      </c>
      <c r="J6" s="90">
        <f>IFERROR(VLOOKUP(Scoreboard[[#This Row],[  ]],'Balloon Race'!$K$7:$L$14,2,FALSE),"")</f>
        <v>6</v>
      </c>
      <c r="K6" s="90"/>
      <c r="L6" s="90">
        <f>IFERROR(VLOOKUP(Scoreboard[[#This Row],[  ]],Relay!$H$24:$I$31,2,FALSE),"")</f>
        <v>10</v>
      </c>
      <c r="M6" s="90">
        <f ca="1">IFERROR(VLOOKUP(Scoreboard[[#This Row],[  ]],'Pass the Trash'!$T$9:$U$16,2,FALSE),"")</f>
        <v>4</v>
      </c>
      <c r="N6" s="77">
        <v>0</v>
      </c>
      <c r="O6" s="132">
        <f t="shared" ca="1" si="0"/>
        <v>47</v>
      </c>
    </row>
    <row r="7" spans="1:15" x14ac:dyDescent="0.35">
      <c r="B7" s="91">
        <f ca="1">RANK(Scoreboard[[#This Row],[TOTAL]],Scoreboard[TOTAL],0)</f>
        <v>4</v>
      </c>
      <c r="C7" s="282" t="s">
        <v>28</v>
      </c>
      <c r="D7" s="104">
        <f>IFERROR(VLOOKUP(Scoreboard[[#This Row],[  ]],Cornhole!$Y$32:$Z$39,2,FALSE),"")</f>
        <v>6</v>
      </c>
      <c r="E7" s="90">
        <v>3.5</v>
      </c>
      <c r="F7" s="201">
        <v>2.5</v>
      </c>
      <c r="G7" s="201">
        <f>IFERROR(VLOOKUP(Scoreboard[[#This Row],[  ]],Frisbee!$S$14:$T$21,2,FALSE),"")</f>
        <v>8</v>
      </c>
      <c r="H7"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2</v>
      </c>
      <c r="I7" s="104" t="str">
        <f>IFERROR(VLOOKUP(Scoreboard[[#This Row],[  ]],Golf!$Y$32:$Z$39,2,FALSE),"")</f>
        <v/>
      </c>
      <c r="J7" s="90" t="str">
        <f>IFERROR(VLOOKUP(Scoreboard[[#This Row],[  ]],'Balloon Race'!$K$7:$L$14,2,FALSE),"")</f>
        <v/>
      </c>
      <c r="K7" s="90">
        <v>8</v>
      </c>
      <c r="L7" s="90">
        <f>IFERROR(VLOOKUP(Scoreboard[[#This Row],[  ]],Relay!$H$24:$I$31,2,FALSE),"")</f>
        <v>1</v>
      </c>
      <c r="M7" s="90">
        <v>10</v>
      </c>
      <c r="N7" s="77">
        <v>2</v>
      </c>
      <c r="O7" s="132">
        <f t="shared" si="0"/>
        <v>43</v>
      </c>
    </row>
    <row r="8" spans="1:15" x14ac:dyDescent="0.35">
      <c r="B8" s="91">
        <f ca="1">RANK(Scoreboard[[#This Row],[TOTAL]],Scoreboard[TOTAL],0)</f>
        <v>5</v>
      </c>
      <c r="C8" s="283" t="s">
        <v>174</v>
      </c>
      <c r="D8" s="104">
        <f>IFERROR(VLOOKUP(Scoreboard[[#This Row],[  ]],Cornhole!$Y$32:$Z$39,2,FALSE),"")</f>
        <v>8</v>
      </c>
      <c r="E8" s="90" t="str">
        <f ca="1">IFERROR(VLOOKUP(Scoreboard[[#This Row],[  ]],Stump!$T$9:$U$16,2,FALSE),"")</f>
        <v/>
      </c>
      <c r="F8" s="201">
        <v>5</v>
      </c>
      <c r="G8" s="201" t="str">
        <f>IFERROR(VLOOKUP(Scoreboard[[#This Row],[  ]],Frisbee!$S$14:$T$21,2,FALSE),"")</f>
        <v/>
      </c>
      <c r="H8"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4</v>
      </c>
      <c r="I8" s="104">
        <f>IFERROR(VLOOKUP(Scoreboard[[#This Row],[  ]],Golf!$Y$32:$Z$39,2,FALSE),"")</f>
        <v>4</v>
      </c>
      <c r="J8" s="90" t="str">
        <f>IFERROR(VLOOKUP(Scoreboard[[#This Row],[  ]],'Balloon Race'!$K$7:$L$14,2,FALSE),"")</f>
        <v/>
      </c>
      <c r="K8" s="90">
        <v>1</v>
      </c>
      <c r="L8" s="90">
        <f>IFERROR(VLOOKUP(Scoreboard[[#This Row],[  ]],Relay!$H$24:$I$31,2,FALSE),"")</f>
        <v>3</v>
      </c>
      <c r="M8" s="90">
        <v>8</v>
      </c>
      <c r="N8" s="77"/>
      <c r="O8" s="132">
        <f t="shared" ca="1" si="0"/>
        <v>33</v>
      </c>
    </row>
    <row r="9" spans="1:15" x14ac:dyDescent="0.35">
      <c r="B9" s="91">
        <f ca="1">RANK(Scoreboard[[#This Row],[TOTAL]],Scoreboard[TOTAL],0)</f>
        <v>5</v>
      </c>
      <c r="C9" s="283" t="s">
        <v>151</v>
      </c>
      <c r="D9" s="104" t="str">
        <f>IFERROR(VLOOKUP(Scoreboard[[#This Row],[  ]],Cornhole!$Y$32:$Z$39,2,FALSE),"")</f>
        <v/>
      </c>
      <c r="E9" s="90">
        <v>1</v>
      </c>
      <c r="F9" s="201" t="str">
        <f ca="1">IFERROR(VLOOKUP(Scoreboard[[#This Row],[  ]],Knockout!$T$9:$U$16,2,FALSE),"")</f>
        <v/>
      </c>
      <c r="G9" s="201" t="str">
        <f>IFERROR(VLOOKUP(Scoreboard[[#This Row],[  ]],Frisbee!$S$14:$T$21,2,FALSE),"")</f>
        <v/>
      </c>
      <c r="H9"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9" s="104">
        <f>IFERROR(VLOOKUP(Scoreboard[[#This Row],[  ]],Golf!$Y$32:$Z$39,2,FALSE),"")</f>
        <v>2</v>
      </c>
      <c r="J9" s="90">
        <f>IFERROR(VLOOKUP(Scoreboard[[#This Row],[  ]],'Balloon Race'!$K$7:$L$14,2,FALSE),"")</f>
        <v>8</v>
      </c>
      <c r="K9" s="90">
        <v>10</v>
      </c>
      <c r="L9" s="90">
        <f>IFERROR(VLOOKUP(Scoreboard[[#This Row],[  ]],Relay!$H$24:$I$31,2,FALSE),"")</f>
        <v>8</v>
      </c>
      <c r="M9" s="90">
        <v>4</v>
      </c>
      <c r="N9" s="77"/>
      <c r="O9" s="132">
        <f t="shared" ca="1" si="0"/>
        <v>33</v>
      </c>
    </row>
    <row r="10" spans="1:15" x14ac:dyDescent="0.35">
      <c r="B10" s="91">
        <f ca="1">RANK(Scoreboard[[#This Row],[TOTAL]],Scoreboard[TOTAL],0)</f>
        <v>7</v>
      </c>
      <c r="C10" s="283" t="s">
        <v>179</v>
      </c>
      <c r="D10" s="104" t="str">
        <f>IFERROR(VLOOKUP(Scoreboard[[#This Row],[  ]],Cornhole!$Y$32:$Z$39,2,FALSE),"")</f>
        <v/>
      </c>
      <c r="E10" s="90">
        <f ca="1">IFERROR(VLOOKUP(Scoreboard[[#This Row],[  ]],Stump!$T$9:$U$16,2,FALSE),"")</f>
        <v>10</v>
      </c>
      <c r="F10" s="201">
        <v>0.3</v>
      </c>
      <c r="G10" s="201">
        <f>IFERROR(VLOOKUP(Scoreboard[[#This Row],[  ]],Frisbee!$S$14:$T$21,2,FALSE),"")</f>
        <v>2</v>
      </c>
      <c r="H10"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10" s="104">
        <f>IFERROR(VLOOKUP(Scoreboard[[#This Row],[  ]],Golf!$Y$32:$Z$39,2,FALSE),"")</f>
        <v>3</v>
      </c>
      <c r="J10" s="90">
        <f>IFERROR(VLOOKUP(Scoreboard[[#This Row],[  ]],'Balloon Race'!$K$7:$L$14,2,FALSE),"")</f>
        <v>4</v>
      </c>
      <c r="K10" s="90">
        <v>2</v>
      </c>
      <c r="L10" s="90">
        <f>IFERROR(VLOOKUP(Scoreboard[[#This Row],[  ]],Relay!$H$24:$I$31,2,FALSE),"")</f>
        <v>6</v>
      </c>
      <c r="M10" s="90">
        <v>4</v>
      </c>
      <c r="N10" s="77"/>
      <c r="O10" s="132">
        <f t="shared" ca="1" si="0"/>
        <v>31.3</v>
      </c>
    </row>
    <row r="11" spans="1:15" x14ac:dyDescent="0.35">
      <c r="B11" s="91">
        <f ca="1">RANK(Scoreboard[[#This Row],[TOTAL]],Scoreboard[TOTAL],0)</f>
        <v>8</v>
      </c>
      <c r="C11" s="283" t="s">
        <v>175</v>
      </c>
      <c r="D11" s="104" t="str">
        <f>IFERROR(VLOOKUP(Scoreboard[[#This Row],[  ]],Cornhole!$Y$32:$Z$39,2,FALSE),"")</f>
        <v/>
      </c>
      <c r="E11" s="90" t="str">
        <f ca="1">IFERROR(VLOOKUP(Scoreboard[[#This Row],[  ]],Stump!$T$9:$U$16,2,FALSE),"")</f>
        <v/>
      </c>
      <c r="F11" s="201">
        <v>2.5</v>
      </c>
      <c r="G11" s="201">
        <f>IFERROR(VLOOKUP(Scoreboard[[#This Row],[  ]],Frisbee!$S$14:$T$21,2,FALSE),"")</f>
        <v>1</v>
      </c>
      <c r="H11"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6</v>
      </c>
      <c r="I11" s="104">
        <f>IFERROR(VLOOKUP(Scoreboard[[#This Row],[  ]],Golf!$Y$32:$Z$39,2,FALSE),"")</f>
        <v>8</v>
      </c>
      <c r="J11" s="90">
        <f>IFERROR(VLOOKUP(Scoreboard[[#This Row],[  ]],'Balloon Race'!$K$7:$L$14,2,FALSE),"")</f>
        <v>2</v>
      </c>
      <c r="K11" s="90">
        <v>5</v>
      </c>
      <c r="L11" s="90">
        <f>IFERROR(VLOOKUP(Scoreboard[[#This Row],[  ]],Relay!$H$24:$I$31,2,FALSE),"")</f>
        <v>2</v>
      </c>
      <c r="M11" s="90">
        <f ca="1">IFERROR(VLOOKUP(Scoreboard[[#This Row],[  ]],'Pass the Trash'!$T$9:$U$16,2,FALSE),"")</f>
        <v>1</v>
      </c>
      <c r="N11" s="77"/>
      <c r="O11" s="132">
        <f t="shared" ca="1" si="0"/>
        <v>27.5</v>
      </c>
    </row>
    <row r="12" spans="1:15" x14ac:dyDescent="0.35">
      <c r="B12" s="91">
        <f ca="1">RANK(Scoreboard[[#This Row],[TOTAL]],Scoreboard[TOTAL],0)</f>
        <v>9</v>
      </c>
      <c r="C12" s="283" t="s">
        <v>180</v>
      </c>
      <c r="D12" s="104" t="str">
        <f>IFERROR(VLOOKUP(Scoreboard[[#This Row],[  ]],Cornhole!$Y$32:$Z$39,2,FALSE),"")</f>
        <v/>
      </c>
      <c r="E12" s="90">
        <v>7</v>
      </c>
      <c r="F12" s="201">
        <f ca="1">IFERROR(VLOOKUP(Scoreboard[[#This Row],[  ]],Knockout!$T$9:$U$16,2,FALSE),"")</f>
        <v>4</v>
      </c>
      <c r="G12" s="201" t="str">
        <f>IFERROR(VLOOKUP(Scoreboard[[#This Row],[  ]],Frisbee!$S$14:$T$21,2,FALSE),"")</f>
        <v/>
      </c>
      <c r="H12"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6</v>
      </c>
      <c r="I12" s="104" t="str">
        <f>IFERROR(VLOOKUP(Scoreboard[[#This Row],[  ]],Golf!$Y$32:$Z$39,2,FALSE),"")</f>
        <v/>
      </c>
      <c r="J12" s="90" t="str">
        <f>IFERROR(VLOOKUP(Scoreboard[[#This Row],[  ]],'Balloon Race'!$K$7:$L$14,2,FALSE),"")</f>
        <v/>
      </c>
      <c r="K12" s="90"/>
      <c r="L12" s="90" t="str">
        <f>IFERROR(VLOOKUP(Scoreboard[[#This Row],[  ]],Relay!$H$24:$I$31,2,FALSE),"")</f>
        <v/>
      </c>
      <c r="M12" s="90" t="str">
        <f ca="1">IFERROR(VLOOKUP(Scoreboard[[#This Row],[  ]],'Pass the Trash'!$T$9:$U$16,2,FALSE),"")</f>
        <v/>
      </c>
      <c r="N12" s="77"/>
      <c r="O12" s="132">
        <f t="shared" ca="1" si="0"/>
        <v>17</v>
      </c>
    </row>
    <row r="13" spans="1:15" x14ac:dyDescent="0.35">
      <c r="B13" s="91">
        <f ca="1">RANK(Scoreboard[[#This Row],[TOTAL]],Scoreboard[TOTAL],0)</f>
        <v>10</v>
      </c>
      <c r="C13" s="283" t="s">
        <v>138</v>
      </c>
      <c r="D13" s="104" t="str">
        <f>IFERROR(VLOOKUP(Scoreboard[[#This Row],[  ]],Cornhole!$Y$32:$Z$39,2,FALSE),"")</f>
        <v/>
      </c>
      <c r="E13" s="90">
        <f ca="1">IFERROR(VLOOKUP(Scoreboard[[#This Row],[  ]],Stump!$T$9:$U$16,2,FALSE),"")</f>
        <v>5</v>
      </c>
      <c r="F13" s="201">
        <v>5</v>
      </c>
      <c r="G13" s="201">
        <f>IFERROR(VLOOKUP(Scoreboard[[#This Row],[  ]],Frisbee!$S$14:$T$21,2,FALSE),"")</f>
        <v>5</v>
      </c>
      <c r="H13"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13" s="104" t="str">
        <f>IFERROR(VLOOKUP(Scoreboard[[#This Row],[  ]],Golf!$Y$32:$Z$39,2,FALSE),"")</f>
        <v/>
      </c>
      <c r="J13" s="90" t="str">
        <f>IFERROR(VLOOKUP(Scoreboard[[#This Row],[  ]],'Balloon Race'!$K$7:$L$14,2,FALSE),"")</f>
        <v/>
      </c>
      <c r="K13" s="90"/>
      <c r="L13" s="90" t="str">
        <f>IFERROR(VLOOKUP(Scoreboard[[#This Row],[  ]],Relay!$H$24:$I$31,2,FALSE),"")</f>
        <v/>
      </c>
      <c r="M13" s="90" t="str">
        <f ca="1">IFERROR(VLOOKUP(Scoreboard[[#This Row],[  ]],'Pass the Trash'!$T$9:$U$16,2,FALSE),"")</f>
        <v/>
      </c>
      <c r="N13" s="77"/>
      <c r="O13" s="132">
        <f t="shared" ca="1" si="0"/>
        <v>15</v>
      </c>
    </row>
    <row r="14" spans="1:15" x14ac:dyDescent="0.35">
      <c r="B14" s="91">
        <f ca="1">RANK(Scoreboard[[#This Row],[TOTAL]],Scoreboard[TOTAL],0)</f>
        <v>10</v>
      </c>
      <c r="C14" s="283" t="s">
        <v>120</v>
      </c>
      <c r="D14" s="104" t="str">
        <f>IFERROR(VLOOKUP(Scoreboard[[#This Row],[  ]],Cornhole!$Y$32:$Z$39,2,FALSE),"")</f>
        <v/>
      </c>
      <c r="E14" s="90" t="str">
        <f ca="1">IFERROR(VLOOKUP(Scoreboard[[#This Row],[  ]],Stump!$T$9:$U$16,2,FALSE),"")</f>
        <v/>
      </c>
      <c r="F14" s="201" t="str">
        <f ca="1">IFERROR(VLOOKUP(Scoreboard[[#This Row],[  ]],Knockout!$T$9:$U$16,2,FALSE),"")</f>
        <v/>
      </c>
      <c r="G14" s="201" t="str">
        <f>IFERROR(VLOOKUP(Scoreboard[[#This Row],[  ]],Frisbee!$S$14:$T$21,2,FALSE),"")</f>
        <v/>
      </c>
      <c r="H14" s="90">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4</v>
      </c>
      <c r="I14" s="104" t="str">
        <f>IFERROR(VLOOKUP(Scoreboard[[#This Row],[  ]],Golf!$Y$32:$Z$39,2,FALSE),"")</f>
        <v/>
      </c>
      <c r="J14" s="90">
        <f>IFERROR(VLOOKUP(Scoreboard[[#This Row],[  ]],'Balloon Race'!$K$7:$L$14,2,FALSE),"")</f>
        <v>3</v>
      </c>
      <c r="K14" s="90">
        <v>3</v>
      </c>
      <c r="L14" s="90">
        <f>IFERROR(VLOOKUP(Scoreboard[[#This Row],[  ]],Relay!$H$24:$I$31,2,FALSE),"")</f>
        <v>5</v>
      </c>
      <c r="M14" s="90" t="str">
        <f ca="1">IFERROR(VLOOKUP(Scoreboard[[#This Row],[  ]],'Pass the Trash'!$T$9:$U$16,2,FALSE),"")</f>
        <v/>
      </c>
      <c r="N14" s="77"/>
      <c r="O14" s="132">
        <f t="shared" ca="1" si="0"/>
        <v>15</v>
      </c>
    </row>
    <row r="15" spans="1:15" x14ac:dyDescent="0.35">
      <c r="B15" s="91">
        <f ca="1">RANK(Scoreboard[[#This Row],[TOTAL]],Scoreboard[TOTAL],0)</f>
        <v>12</v>
      </c>
      <c r="C15" s="283" t="s">
        <v>178</v>
      </c>
      <c r="D15" s="104" t="str">
        <f>IFERROR(VLOOKUP(Scoreboard[[#This Row],[  ]],Cornhole!$Y$32:$Z$39,2,FALSE),"")</f>
        <v/>
      </c>
      <c r="E15" s="90" t="str">
        <f ca="1">IFERROR(VLOOKUP(Scoreboard[[#This Row],[  ]],Stump!$T$9:$U$16,2,FALSE),"")</f>
        <v/>
      </c>
      <c r="F15" s="201">
        <v>0.3</v>
      </c>
      <c r="G15" s="201">
        <f>IFERROR(VLOOKUP(Scoreboard[[#This Row],[  ]],Frisbee!$S$14:$T$21,2,FALSE),"")</f>
        <v>3</v>
      </c>
      <c r="H15"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15" s="104" t="str">
        <f>IFERROR(VLOOKUP(Scoreboard[[#This Row],[  ]],Golf!$Y$32:$Z$39,2,FALSE),"")</f>
        <v/>
      </c>
      <c r="J15" s="90">
        <f>IFERROR(VLOOKUP(Scoreboard[[#This Row],[  ]],'Balloon Race'!$K$7:$L$14,2,FALSE),"")</f>
        <v>1</v>
      </c>
      <c r="K15" s="90">
        <v>6</v>
      </c>
      <c r="L15" s="90">
        <f>IFERROR(VLOOKUP(Scoreboard[[#This Row],[  ]],Relay!$H$24:$I$31,2,FALSE),"")</f>
        <v>4</v>
      </c>
      <c r="M15" s="90" t="str">
        <f ca="1">IFERROR(VLOOKUP(Scoreboard[[#This Row],[  ]],'Pass the Trash'!$T$9:$U$16,2,FALSE),"")</f>
        <v/>
      </c>
      <c r="N15" s="77"/>
      <c r="O15" s="132">
        <f t="shared" ca="1" si="0"/>
        <v>14.3</v>
      </c>
    </row>
    <row r="16" spans="1:15" x14ac:dyDescent="0.35">
      <c r="B16" s="91">
        <f ca="1">RANK(Scoreboard[[#This Row],[TOTAL]],Scoreboard[TOTAL],0)</f>
        <v>13</v>
      </c>
      <c r="C16" s="283" t="s">
        <v>177</v>
      </c>
      <c r="D16" s="104">
        <f>IFERROR(VLOOKUP(Scoreboard[[#This Row],[  ]],Cornhole!$Y$32:$Z$39,2,FALSE),"")</f>
        <v>5</v>
      </c>
      <c r="E16" s="90" t="str">
        <f ca="1">IFERROR(VLOOKUP(Scoreboard[[#This Row],[  ]],Stump!$T$9:$U$16,2,FALSE),"")</f>
        <v/>
      </c>
      <c r="F16" s="201" t="str">
        <f ca="1">IFERROR(VLOOKUP(Scoreboard[[#This Row],[  ]],Knockout!$T$9:$U$16,2,FALSE),"")</f>
        <v/>
      </c>
      <c r="G16" s="201" t="str">
        <f>IFERROR(VLOOKUP(Scoreboard[[#This Row],[  ]],Frisbee!$S$14:$T$21,2,FALSE),"")</f>
        <v/>
      </c>
      <c r="H16"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16" s="104">
        <f>IFERROR(VLOOKUP(Scoreboard[[#This Row],[  ]],Golf!$Y$32:$Z$39,2,FALSE),"")</f>
        <v>5</v>
      </c>
      <c r="J16" s="90" t="str">
        <f>IFERROR(VLOOKUP(Scoreboard[[#This Row],[  ]],'Balloon Race'!$K$7:$L$14,2,FALSE),"")</f>
        <v/>
      </c>
      <c r="K16" s="90"/>
      <c r="L16" s="90" t="str">
        <f>IFERROR(VLOOKUP(Scoreboard[[#This Row],[  ]],Relay!$H$24:$I$31,2,FALSE),"")</f>
        <v/>
      </c>
      <c r="M16" s="90" t="str">
        <f ca="1">IFERROR(VLOOKUP(Scoreboard[[#This Row],[  ]],'Pass the Trash'!$T$9:$U$16,2,FALSE),"")</f>
        <v/>
      </c>
      <c r="N16" s="77"/>
      <c r="O16" s="132">
        <f t="shared" ca="1" si="0"/>
        <v>10</v>
      </c>
    </row>
    <row r="17" spans="2:16" x14ac:dyDescent="0.35">
      <c r="B17" s="91">
        <f ca="1">RANK(Scoreboard[[#This Row],[TOTAL]],Scoreboard[TOTAL],0)</f>
        <v>14</v>
      </c>
      <c r="C17" s="283" t="s">
        <v>181</v>
      </c>
      <c r="D17" s="104">
        <f>IFERROR(VLOOKUP(Scoreboard[[#This Row],[  ]],Cornhole!$Y$32:$Z$39,2,FALSE),"")</f>
        <v>1</v>
      </c>
      <c r="E17" s="90">
        <v>3.5</v>
      </c>
      <c r="F17" s="201" t="str">
        <f ca="1">IFERROR(VLOOKUP(Scoreboard[[#This Row],[  ]],Knockout!$T$9:$U$16,2,FALSE),"")</f>
        <v/>
      </c>
      <c r="G17" s="201" t="str">
        <f>IFERROR(VLOOKUP(Scoreboard[[#This Row],[  ]],Frisbee!$S$14:$T$21,2,FALSE),"")</f>
        <v/>
      </c>
      <c r="H17" s="77">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4</v>
      </c>
      <c r="I17" s="104">
        <f>IFERROR(VLOOKUP(Scoreboard[[#This Row],[  ]],Golf!$Y$32:$Z$39,2,FALSE),"")</f>
        <v>1</v>
      </c>
      <c r="J17" s="90" t="str">
        <f>IFERROR(VLOOKUP(Scoreboard[[#This Row],[  ]],'Balloon Race'!$K$7:$L$14,2,FALSE),"")</f>
        <v/>
      </c>
      <c r="K17" s="77"/>
      <c r="L17" s="90" t="str">
        <f>IFERROR(VLOOKUP(Scoreboard[[#This Row],[  ]],Relay!$H$24:$I$31,2,FALSE),"")</f>
        <v/>
      </c>
      <c r="M17" s="90" t="str">
        <f ca="1">IFERROR(VLOOKUP(Scoreboard[[#This Row],[  ]],'Pass the Trash'!$T$9:$U$16,2,FALSE),"")</f>
        <v/>
      </c>
      <c r="N17" s="222"/>
      <c r="O17" s="132">
        <f t="shared" ca="1" si="0"/>
        <v>9.5</v>
      </c>
    </row>
    <row r="18" spans="2:16" ht="14.5" customHeight="1" thickBot="1" x14ac:dyDescent="0.4">
      <c r="B18" s="91">
        <f ca="1">RANK(Scoreboard[[#This Row],[TOTAL]],Scoreboard[TOTAL],0)</f>
        <v>15</v>
      </c>
      <c r="C18" s="282" t="s">
        <v>176</v>
      </c>
      <c r="D18" s="104">
        <f>IFERROR(VLOOKUP(Scoreboard[[#This Row],[  ]],Cornhole!$Y$32:$Z$39,2,FALSE),"")</f>
        <v>3</v>
      </c>
      <c r="E18" s="90">
        <v>1</v>
      </c>
      <c r="F18" s="201" t="str">
        <f ca="1">IFERROR(VLOOKUP(Scoreboard[[#This Row],[  ]],Knockout!$T$9:$U$16,2,FALSE),"")</f>
        <v/>
      </c>
      <c r="G18" s="201" t="str">
        <f>IFERROR(VLOOKUP(Scoreboard[[#This Row],[  ]],Frisbee!$S$14:$T$21,2,FALSE),"")</f>
        <v/>
      </c>
      <c r="H18" s="90"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18" s="104" t="str">
        <f>IFERROR(VLOOKUP(Scoreboard[[#This Row],[  ]],Golf!$Y$32:$Z$39,2,FALSE),"")</f>
        <v/>
      </c>
      <c r="J18" s="90" t="str">
        <f>IFERROR(VLOOKUP(Scoreboard[[#This Row],[  ]],'Balloon Race'!$K$7:$L$14,2,FALSE),"")</f>
        <v/>
      </c>
      <c r="K18" s="90"/>
      <c r="L18" s="90" t="str">
        <f>IFERROR(VLOOKUP(Scoreboard[[#This Row],[  ]],Relay!$H$24:$I$31,2,FALSE),"")</f>
        <v/>
      </c>
      <c r="M18" s="90" t="str">
        <f ca="1">IFERROR(VLOOKUP(Scoreboard[[#This Row],[  ]],'Pass the Trash'!$T$9:$U$16,2,FALSE),"")</f>
        <v/>
      </c>
      <c r="N18" s="77"/>
      <c r="O18" s="133">
        <f t="shared" ca="1" si="0"/>
        <v>4</v>
      </c>
    </row>
    <row r="19" spans="2:16" ht="15" customHeight="1" thickTop="1" thickBot="1" x14ac:dyDescent="0.4">
      <c r="H19" s="122"/>
      <c r="I19" s="122"/>
      <c r="M19" s="290" t="s">
        <v>9</v>
      </c>
      <c r="N19" s="291"/>
    </row>
    <row r="20" spans="2:16" ht="15" thickTop="1" x14ac:dyDescent="0.35"/>
    <row r="21" spans="2:16" x14ac:dyDescent="0.35">
      <c r="C21" s="75" t="s">
        <v>6</v>
      </c>
      <c r="P21" t="s">
        <v>6</v>
      </c>
    </row>
    <row r="22" spans="2:16" x14ac:dyDescent="0.35">
      <c r="D22" t="s">
        <v>6</v>
      </c>
      <c r="K22" t="s">
        <v>6</v>
      </c>
      <c r="N22" t="s">
        <v>6</v>
      </c>
    </row>
  </sheetData>
  <sortState ref="A1">
    <sortCondition ref="A1"/>
  </sortState>
  <mergeCells count="1">
    <mergeCell ref="M19:N19"/>
  </mergeCells>
  <conditionalFormatting sqref="D4:D18">
    <cfRule type="top10" dxfId="100" priority="76" rank="1"/>
  </conditionalFormatting>
  <conditionalFormatting sqref="H4:H18">
    <cfRule type="top10" dxfId="99" priority="80" rank="1"/>
  </conditionalFormatting>
  <conditionalFormatting sqref="J4:J18">
    <cfRule type="top10" dxfId="98" priority="84" rank="1"/>
  </conditionalFormatting>
  <conditionalFormatting sqref="K4:K18">
    <cfRule type="top10" dxfId="97" priority="86" rank="1"/>
  </conditionalFormatting>
  <conditionalFormatting sqref="L4:L18">
    <cfRule type="top10" dxfId="96" priority="90" rank="1"/>
  </conditionalFormatting>
  <conditionalFormatting sqref="M4:M18">
    <cfRule type="top10" dxfId="95" priority="92" rank="1"/>
  </conditionalFormatting>
  <conditionalFormatting sqref="N4:N18">
    <cfRule type="top10" dxfId="94" priority="94" rank="1"/>
  </conditionalFormatting>
  <conditionalFormatting sqref="I4:I18">
    <cfRule type="top10" dxfId="93" priority="96" rank="1"/>
  </conditionalFormatting>
  <conditionalFormatting sqref="E4:E18">
    <cfRule type="expression" dxfId="92" priority="2">
      <formula>AND($E4=MAX($E$4:$E$18),$E4&lt;&gt;0)</formula>
    </cfRule>
  </conditionalFormatting>
  <conditionalFormatting sqref="F4:G18">
    <cfRule type="top10" dxfId="91" priority="1" rank="1"/>
  </conditionalFormatting>
  <hyperlinks>
    <hyperlink ref="D3" location="Cornhole!D9" display="Cornhole" xr:uid="{00000000-0004-0000-0000-000000000000}"/>
    <hyperlink ref="L3" location="Relay!A1" display="Complete Relay" xr:uid="{00000000-0004-0000-0000-000001000000}"/>
    <hyperlink ref="E3" location="Stump!A1" display="Stump" xr:uid="{00000000-0004-0000-0000-000002000000}"/>
    <hyperlink ref="F3" location="Knockout!A1" display="Knockout" xr:uid="{00000000-0004-0000-0000-000003000000}"/>
    <hyperlink ref="J3" location="'Balloon Race'!A1" display="Balloon Race" xr:uid="{00000000-0004-0000-0000-000004000000}"/>
    <hyperlink ref="I3" location="Golf!D9" display="Golf" xr:uid="{00000000-0004-0000-0000-000005000000}"/>
    <hyperlink ref="H3" location="Kubb!D10" display="Kubb" xr:uid="{00000000-0004-0000-0000-000006000000}"/>
    <hyperlink ref="M3" location="'Pass the Trash'!A1" display="Pass the Trash " xr:uid="{00000000-0004-0000-0000-000007000000}"/>
    <hyperlink ref="G3" location="Frisbee!A1" display="Frisbee" xr:uid="{00000000-0004-0000-0000-000008000000}"/>
  </hyperlink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Y23"/>
  <sheetViews>
    <sheetView showGridLines="0" showRowColHeaders="0" zoomScale="90" zoomScaleNormal="90" workbookViewId="0">
      <selection activeCell="V3" sqref="V3:X3"/>
    </sheetView>
  </sheetViews>
  <sheetFormatPr defaultRowHeight="14.5" x14ac:dyDescent="0.35"/>
  <cols>
    <col min="4" max="4" width="13.54296875" customWidth="1"/>
    <col min="8" max="8" width="14.7265625" customWidth="1"/>
    <col min="11" max="11" width="28.1796875" customWidth="1"/>
    <col min="12" max="12" width="11.08984375" hidden="1" customWidth="1"/>
    <col min="13" max="15" width="8.7265625" hidden="1" customWidth="1"/>
    <col min="16" max="16" width="6.6328125" customWidth="1"/>
    <col min="17" max="17" width="9.6328125" hidden="1" customWidth="1"/>
    <col min="18" max="19" width="8.7265625" hidden="1" customWidth="1"/>
    <col min="20" max="20" width="16.08984375" hidden="1" customWidth="1"/>
    <col min="21" max="21" width="19.453125" hidden="1" customWidth="1"/>
    <col min="22" max="22" width="20.6328125" customWidth="1"/>
    <col min="23" max="23" width="14.453125" customWidth="1"/>
  </cols>
  <sheetData>
    <row r="2" spans="2:25" x14ac:dyDescent="0.35">
      <c r="X2" s="8"/>
      <c r="Y2" s="8"/>
    </row>
    <row r="3" spans="2:25" ht="28" x14ac:dyDescent="0.6">
      <c r="I3" t="s">
        <v>6</v>
      </c>
      <c r="V3" s="297" t="s">
        <v>69</v>
      </c>
      <c r="W3" s="297"/>
      <c r="X3" s="297"/>
    </row>
    <row r="5" spans="2:25" hidden="1" x14ac:dyDescent="0.35"/>
    <row r="6" spans="2:25" hidden="1" x14ac:dyDescent="0.35"/>
    <row r="7" spans="2:25" ht="15" thickBot="1" x14ac:dyDescent="0.4">
      <c r="W7" t="s">
        <v>6</v>
      </c>
    </row>
    <row r="8" spans="2:25" ht="24" customHeight="1" thickBot="1" x14ac:dyDescent="0.6">
      <c r="C8" s="105"/>
      <c r="D8" s="105"/>
      <c r="E8" s="105"/>
      <c r="F8" s="105"/>
      <c r="G8" s="105"/>
      <c r="H8" s="105"/>
      <c r="I8" s="105"/>
      <c r="J8" s="125" t="s">
        <v>85</v>
      </c>
      <c r="K8" s="106" t="s">
        <v>143</v>
      </c>
      <c r="L8" s="107" t="s">
        <v>86</v>
      </c>
      <c r="M8" s="107" t="s">
        <v>87</v>
      </c>
      <c r="N8" s="107" t="s">
        <v>88</v>
      </c>
      <c r="O8" s="107" t="s">
        <v>89</v>
      </c>
      <c r="P8" s="108" t="s">
        <v>105</v>
      </c>
      <c r="Q8" s="102" t="s">
        <v>90</v>
      </c>
      <c r="S8" t="s">
        <v>82</v>
      </c>
      <c r="T8" t="s">
        <v>103</v>
      </c>
    </row>
    <row r="9" spans="2:25" ht="24" customHeight="1" thickBot="1" x14ac:dyDescent="0.6">
      <c r="C9" s="302" t="s">
        <v>148</v>
      </c>
      <c r="D9" s="303"/>
      <c r="E9" s="105"/>
      <c r="F9" s="105"/>
      <c r="G9" s="304" t="s">
        <v>149</v>
      </c>
      <c r="H9" s="305"/>
      <c r="I9" s="105"/>
      <c r="J9" s="237">
        <f t="shared" ref="J9:J23" si="0">RANK(P9,$P$9:$P$23,0)</f>
        <v>1</v>
      </c>
      <c r="K9" s="109" t="str">
        <f>Knockout7[[#This Row],[Column5]]</f>
        <v>Mitch &amp; Katelyn</v>
      </c>
      <c r="L9" s="110" t="str">
        <f>LEFT(Knockout7[[#This Row],[Column5]],FIND(" ",Knockout7[[#This Row],[Column5]],1))</f>
        <v xml:space="preserve">Mitch </v>
      </c>
      <c r="M9" s="110" t="str">
        <f t="shared" ref="M9:M22" si="1">RIGHT(Q9,LEN(Q9)-FIND("*",SUBSTITUTE(Q9," ","*",LEN(Q9)-LEN(SUBSTITUTE(Q9," ","")))))</f>
        <v>Katelyn</v>
      </c>
      <c r="N9" s="110">
        <f>IF($C$10=M9,10,IF($C$11=M9,8,IF($C$12=M9,6,(IF($C$13=M9,5,(IF($C$14=M9,4,IF($C$15=M9,3,IF($C$16=M9,2,IF($C$17=M9,1,0))))))))))</f>
        <v>6</v>
      </c>
      <c r="O9" s="110">
        <f t="shared" ref="O9:O22" si="2">IF($G$10=L9,10,IF($G$11=L9,8,IF($G$12=L9,6,(IF($G$13=L9,5,(IF($G$14=L9,4,IF($G$15=L9,3,IF($G$16=L9,2,IF($G$17=L9,1,0))))))))))</f>
        <v>8</v>
      </c>
      <c r="P9" s="113">
        <f t="shared" ref="P9:P22" si="3">SUM(N9:O9)</f>
        <v>14</v>
      </c>
      <c r="Q9" s="103" t="str">
        <f>Scoreboard!C4</f>
        <v>Mitch &amp; Katelyn</v>
      </c>
      <c r="S9">
        <f>IF(P9&lt;&gt;0,SUM(N9:O9)," ")</f>
        <v>14</v>
      </c>
      <c r="T9" s="229" t="str">
        <f ca="1">IFERROR(OFFSET($K$9,MATCH(LARGE($P$9:$P$23,1),$S$9:$S$23,0)-1,0)," ")</f>
        <v>Mitch &amp; Katelyn</v>
      </c>
      <c r="U9" s="126">
        <v>10</v>
      </c>
    </row>
    <row r="10" spans="2:25" ht="24" customHeight="1" thickBot="1" x14ac:dyDescent="0.6">
      <c r="B10" s="105">
        <v>1</v>
      </c>
      <c r="C10" s="298" t="s">
        <v>182</v>
      </c>
      <c r="D10" s="299"/>
      <c r="E10" s="105"/>
      <c r="F10" s="105">
        <v>1</v>
      </c>
      <c r="G10" s="298" t="s">
        <v>188</v>
      </c>
      <c r="H10" s="299"/>
      <c r="I10" s="105"/>
      <c r="J10" s="238">
        <f t="shared" si="0"/>
        <v>4</v>
      </c>
      <c r="K10" s="111" t="str">
        <f>Knockout7[[#This Row],[Column5]]</f>
        <v>Avery &amp; Kayla</v>
      </c>
      <c r="L10" s="110" t="str">
        <f>LEFT(Knockout7[[#This Row],[Column5]],FIND(" ",Knockout7[[#This Row],[Column5]],1))</f>
        <v xml:space="preserve">Avery </v>
      </c>
      <c r="M10" s="112" t="str">
        <f t="shared" si="1"/>
        <v>Kayla</v>
      </c>
      <c r="N10" s="112">
        <f t="shared" ref="N10:N22" si="4">IF($C$10=M10,10,IF($C$11=M10,8,IF($C$12=M10,6,(IF($C$13=M10,5,(IF($C$14=M10,4,IF($C$15=M10,3,IF($C$16=M10,2,IF($C$17=M10,1,0))))))))))</f>
        <v>10</v>
      </c>
      <c r="O10" s="112">
        <f t="shared" si="2"/>
        <v>1</v>
      </c>
      <c r="P10" s="113">
        <f t="shared" si="3"/>
        <v>11</v>
      </c>
      <c r="Q10" s="103" t="str">
        <f>Scoreboard!C5</f>
        <v>Avery &amp; Kayla</v>
      </c>
      <c r="S10">
        <f t="shared" ref="S10:S20" si="5">IF(P10&lt;&gt;0,SUM(N10:O10)," ")</f>
        <v>11</v>
      </c>
      <c r="T10" s="229" t="str">
        <f ca="1">IFERROR(OFFSET($K$9,MATCH(LARGE($P$9:$P$23,2),$S$9:$S$23,0)-1,0)," ")</f>
        <v>Mitch &amp; Katelyn</v>
      </c>
      <c r="U10" s="126">
        <v>8</v>
      </c>
    </row>
    <row r="11" spans="2:25" ht="24" customHeight="1" thickBot="1" x14ac:dyDescent="0.6">
      <c r="B11" s="105">
        <v>2</v>
      </c>
      <c r="C11" s="300" t="s">
        <v>225</v>
      </c>
      <c r="D11" s="301"/>
      <c r="E11" s="105"/>
      <c r="F11" s="105">
        <v>2</v>
      </c>
      <c r="G11" s="300" t="s">
        <v>193</v>
      </c>
      <c r="H11" s="301"/>
      <c r="I11" s="105"/>
      <c r="J11" s="238">
        <f t="shared" si="0"/>
        <v>5</v>
      </c>
      <c r="K11" s="111" t="str">
        <f>Knockout7[[#This Row],[Column5]]</f>
        <v>Ryan &amp; Halley</v>
      </c>
      <c r="L11" s="112" t="str">
        <f>LEFT(Knockout7[[#This Row],[Column5]],FIND(" ",Knockout7[[#This Row],[Column5]],1))</f>
        <v xml:space="preserve">Ryan </v>
      </c>
      <c r="M11" s="112" t="str">
        <f t="shared" si="1"/>
        <v>Halley</v>
      </c>
      <c r="N11" s="112">
        <f t="shared" si="4"/>
        <v>2</v>
      </c>
      <c r="O11" s="112">
        <f t="shared" si="2"/>
        <v>5</v>
      </c>
      <c r="P11" s="113">
        <f t="shared" si="3"/>
        <v>7</v>
      </c>
      <c r="Q11" s="103" t="str">
        <f>Scoreboard!C6</f>
        <v>Ryan &amp; Halley</v>
      </c>
      <c r="S11">
        <f t="shared" si="5"/>
        <v>7</v>
      </c>
      <c r="T11" s="229" t="str">
        <f ca="1">IFERROR(OFFSET($K$9,MATCH(LARGE($P$9:$P$23,3),$S$9:$S$23,0)-1,0)," ")</f>
        <v>Mitch &amp; Katelyn</v>
      </c>
      <c r="U11" s="126">
        <v>6</v>
      </c>
    </row>
    <row r="12" spans="2:25" ht="24" customHeight="1" thickBot="1" x14ac:dyDescent="0.6">
      <c r="B12" s="105">
        <v>3</v>
      </c>
      <c r="C12" s="300" t="s">
        <v>197</v>
      </c>
      <c r="D12" s="301"/>
      <c r="E12" s="105"/>
      <c r="F12" s="105">
        <v>3</v>
      </c>
      <c r="G12" s="300" t="s">
        <v>192</v>
      </c>
      <c r="H12" s="301"/>
      <c r="I12" s="105"/>
      <c r="J12" s="238">
        <f t="shared" si="0"/>
        <v>1</v>
      </c>
      <c r="K12" s="111" t="str">
        <f>Knockout7[[#This Row],[Column5]]</f>
        <v>JG &amp; Paige</v>
      </c>
      <c r="L12" s="112" t="str">
        <f>LEFT(Knockout7[[#This Row],[Column5]],FIND(" ",Knockout7[[#This Row],[Column5]],1))</f>
        <v xml:space="preserve">JG </v>
      </c>
      <c r="M12" s="112" t="str">
        <f t="shared" si="1"/>
        <v>Paige</v>
      </c>
      <c r="N12" s="112">
        <f t="shared" si="4"/>
        <v>4</v>
      </c>
      <c r="O12" s="112">
        <f t="shared" si="2"/>
        <v>10</v>
      </c>
      <c r="P12" s="113">
        <f t="shared" si="3"/>
        <v>14</v>
      </c>
      <c r="Q12" s="103" t="str">
        <f>Scoreboard!C7</f>
        <v>JG &amp; Paige</v>
      </c>
      <c r="S12">
        <f>IF(P12&lt;&gt;0,SUM(N12:O12)," ")</f>
        <v>14</v>
      </c>
      <c r="T12" s="229" t="str">
        <f ca="1">IFERROR(OFFSET($K$9,MATCH(LARGE($P$9:$P$23,4),$S$9:$S$23,0)-1,0)," ")</f>
        <v>Avery &amp; Kayla</v>
      </c>
      <c r="U12" s="126">
        <v>5</v>
      </c>
    </row>
    <row r="13" spans="2:25" ht="24" customHeight="1" thickBot="1" x14ac:dyDescent="0.6">
      <c r="B13" s="105">
        <v>4</v>
      </c>
      <c r="C13" s="300" t="s">
        <v>183</v>
      </c>
      <c r="D13" s="301"/>
      <c r="E13" s="105"/>
      <c r="F13" s="105">
        <v>4</v>
      </c>
      <c r="G13" s="300" t="s">
        <v>204</v>
      </c>
      <c r="H13" s="301"/>
      <c r="I13" s="105"/>
      <c r="J13" s="238">
        <f t="shared" si="0"/>
        <v>1</v>
      </c>
      <c r="K13" s="111" t="str">
        <f>Knockout7[[#This Row],[Column5]]</f>
        <v>Ty &amp; Liz</v>
      </c>
      <c r="L13" s="112" t="str">
        <f>LEFT(Knockout7[[#This Row],[Column5]],FIND(" ",Knockout7[[#This Row],[Column5]],1))</f>
        <v xml:space="preserve">Ty </v>
      </c>
      <c r="M13" s="112" t="str">
        <f t="shared" si="1"/>
        <v>Liz</v>
      </c>
      <c r="N13" s="112">
        <f t="shared" si="4"/>
        <v>8</v>
      </c>
      <c r="O13" s="112">
        <f t="shared" si="2"/>
        <v>6</v>
      </c>
      <c r="P13" s="113">
        <f t="shared" si="3"/>
        <v>14</v>
      </c>
      <c r="Q13" s="103" t="str">
        <f>Scoreboard!C8</f>
        <v>Ty &amp; Liz</v>
      </c>
      <c r="S13">
        <f t="shared" si="5"/>
        <v>14</v>
      </c>
      <c r="T13" s="229" t="str">
        <f ca="1">IFERROR(OFFSET($K$9,MATCH(LARGE($P$9:$P$23,5),$S$9:$S$23,0)-1,0)," ")</f>
        <v>Ryan &amp; Halley</v>
      </c>
      <c r="U13" s="126">
        <v>4</v>
      </c>
    </row>
    <row r="14" spans="2:25" ht="24" customHeight="1" thickBot="1" x14ac:dyDescent="0.6">
      <c r="B14" s="105">
        <v>5</v>
      </c>
      <c r="C14" s="300" t="s">
        <v>187</v>
      </c>
      <c r="D14" s="301"/>
      <c r="E14" s="105"/>
      <c r="F14" s="105">
        <v>5</v>
      </c>
      <c r="G14" s="300" t="s">
        <v>190</v>
      </c>
      <c r="H14" s="301"/>
      <c r="I14" s="105"/>
      <c r="J14" s="238">
        <f t="shared" si="0"/>
        <v>5</v>
      </c>
      <c r="K14" s="111" t="str">
        <f>Knockout7[[#This Row],[Column5]]</f>
        <v>Luke &amp; Whitney</v>
      </c>
      <c r="L14" s="112" t="str">
        <f>LEFT(Knockout7[[#This Row],[Column5]],FIND(" ",Knockout7[[#This Row],[Column5]],1))</f>
        <v xml:space="preserve">Luke </v>
      </c>
      <c r="M14" s="112" t="str">
        <f t="shared" si="1"/>
        <v>Whitney</v>
      </c>
      <c r="N14" s="112">
        <f t="shared" si="4"/>
        <v>3</v>
      </c>
      <c r="O14" s="112">
        <f t="shared" si="2"/>
        <v>4</v>
      </c>
      <c r="P14" s="113">
        <f t="shared" si="3"/>
        <v>7</v>
      </c>
      <c r="Q14" s="103" t="str">
        <f>Scoreboard!C9</f>
        <v>Luke &amp; Whitney</v>
      </c>
      <c r="S14">
        <f t="shared" si="5"/>
        <v>7</v>
      </c>
      <c r="T14" s="229" t="str">
        <f ca="1">IFERROR(OFFSET($K$9,MATCH(LARGE($P$9:$P$23,6),$S$9:$S$23,0)-1,0)," ")</f>
        <v>Ryan &amp; Halley</v>
      </c>
      <c r="U14" s="126">
        <v>3</v>
      </c>
    </row>
    <row r="15" spans="2:25" ht="24" customHeight="1" thickBot="1" x14ac:dyDescent="0.6">
      <c r="B15" s="105">
        <v>6</v>
      </c>
      <c r="C15" s="300" t="s">
        <v>224</v>
      </c>
      <c r="D15" s="301"/>
      <c r="E15" s="105"/>
      <c r="F15" s="105">
        <v>6</v>
      </c>
      <c r="G15" s="300" t="s">
        <v>189</v>
      </c>
      <c r="H15" s="301"/>
      <c r="I15" s="105"/>
      <c r="J15" s="238">
        <f t="shared" si="0"/>
        <v>5</v>
      </c>
      <c r="K15" s="111" t="str">
        <f>Knockout7[[#This Row],[Column5]]</f>
        <v>Billy &amp; Jordan</v>
      </c>
      <c r="L15" s="112" t="str">
        <f>LEFT(Knockout7[[#This Row],[Column5]],FIND(" ",Knockout7[[#This Row],[Column5]],1))</f>
        <v xml:space="preserve">Billy </v>
      </c>
      <c r="M15" s="112" t="str">
        <f t="shared" si="1"/>
        <v>Jordan</v>
      </c>
      <c r="N15" s="112">
        <f t="shared" si="4"/>
        <v>5</v>
      </c>
      <c r="O15" s="112">
        <f t="shared" si="2"/>
        <v>2</v>
      </c>
      <c r="P15" s="113">
        <f t="shared" si="3"/>
        <v>7</v>
      </c>
      <c r="Q15" s="103" t="str">
        <f>Scoreboard!C10</f>
        <v>Billy &amp; Jordan</v>
      </c>
      <c r="S15">
        <f t="shared" si="5"/>
        <v>7</v>
      </c>
      <c r="T15" s="229" t="str">
        <f ca="1">IFERROR(OFFSET($K$9,MATCH(LARGE($P$9:$P$23,7),$S$9:$S$23,0)-1,0)," ")</f>
        <v>Ryan &amp; Halley</v>
      </c>
      <c r="U15" s="126">
        <v>2</v>
      </c>
    </row>
    <row r="16" spans="2:25" ht="24" customHeight="1" thickBot="1" x14ac:dyDescent="0.6">
      <c r="B16" s="105">
        <v>7</v>
      </c>
      <c r="C16" s="300" t="s">
        <v>196</v>
      </c>
      <c r="D16" s="301"/>
      <c r="E16" s="105"/>
      <c r="F16" s="105">
        <v>7</v>
      </c>
      <c r="G16" s="300" t="s">
        <v>199</v>
      </c>
      <c r="H16" s="301"/>
      <c r="I16" s="105"/>
      <c r="J16" s="238">
        <f t="shared" si="0"/>
        <v>8</v>
      </c>
      <c r="K16" s="111" t="str">
        <f>Knockout7[[#This Row],[Column5]]</f>
        <v>Thadd &amp; Ziegler</v>
      </c>
      <c r="L16" s="112" t="str">
        <f>LEFT(Knockout7[[#This Row],[Column5]],FIND(" ",Knockout7[[#This Row],[Column5]],1))</f>
        <v xml:space="preserve">Thadd </v>
      </c>
      <c r="M16" s="112" t="str">
        <f t="shared" si="1"/>
        <v>Ziegler</v>
      </c>
      <c r="N16" s="112">
        <f t="shared" si="4"/>
        <v>1</v>
      </c>
      <c r="O16" s="112">
        <f t="shared" si="2"/>
        <v>3</v>
      </c>
      <c r="P16" s="113">
        <f t="shared" si="3"/>
        <v>4</v>
      </c>
      <c r="Q16" s="103" t="str">
        <f>Scoreboard!C11</f>
        <v>Thadd &amp; Ziegler</v>
      </c>
      <c r="S16">
        <f t="shared" si="5"/>
        <v>4</v>
      </c>
      <c r="T16" s="229" t="str">
        <f ca="1">IFERROR(OFFSET($K$9,MATCH(LARGE($P$9:$P$23,8),$S$9:$S$23,0)-1,0)," ")</f>
        <v>Thadd &amp; Ziegler</v>
      </c>
      <c r="U16" s="126">
        <v>1</v>
      </c>
    </row>
    <row r="17" spans="2:21" ht="24" customHeight="1" thickBot="1" x14ac:dyDescent="0.6">
      <c r="B17" s="105">
        <v>8</v>
      </c>
      <c r="C17" s="300" t="s">
        <v>202</v>
      </c>
      <c r="D17" s="301"/>
      <c r="E17" s="105"/>
      <c r="F17" s="105">
        <v>8</v>
      </c>
      <c r="G17" s="300" t="s">
        <v>194</v>
      </c>
      <c r="H17" s="301"/>
      <c r="I17" s="105"/>
      <c r="J17" s="238">
        <f t="shared" si="0"/>
        <v>9</v>
      </c>
      <c r="K17" s="111" t="str">
        <f>Knockout7[[#This Row],[Column5]]</f>
        <v>Austin &amp; Kate</v>
      </c>
      <c r="L17" s="112" t="str">
        <f>LEFT(Knockout7[[#This Row],[Column5]],FIND(" ",Knockout7[[#This Row],[Column5]],1))</f>
        <v xml:space="preserve">Austin </v>
      </c>
      <c r="M17" s="112" t="str">
        <f t="shared" si="1"/>
        <v>Kate</v>
      </c>
      <c r="N17" s="112">
        <f t="shared" si="4"/>
        <v>0</v>
      </c>
      <c r="O17" s="112">
        <f t="shared" si="2"/>
        <v>0</v>
      </c>
      <c r="P17" s="113">
        <f t="shared" si="3"/>
        <v>0</v>
      </c>
      <c r="Q17" s="103" t="str">
        <f>Scoreboard!C12</f>
        <v>Austin &amp; Kate</v>
      </c>
      <c r="S17" t="str">
        <f t="shared" si="5"/>
        <v xml:space="preserve"> </v>
      </c>
      <c r="U17" s="126"/>
    </row>
    <row r="18" spans="2:21" ht="24" customHeight="1" x14ac:dyDescent="0.55000000000000004">
      <c r="E18" s="105"/>
      <c r="I18" s="105"/>
      <c r="J18" s="238">
        <f t="shared" si="0"/>
        <v>9</v>
      </c>
      <c r="K18" s="111" t="str">
        <f>Knockout7[[#This Row],[Column5]]</f>
        <v>Dean &amp; Misty</v>
      </c>
      <c r="L18" s="112" t="str">
        <f>LEFT(Knockout7[[#This Row],[Column5]],FIND(" ",Knockout7[[#This Row],[Column5]],1))</f>
        <v xml:space="preserve">Dean </v>
      </c>
      <c r="M18" s="112" t="str">
        <f t="shared" si="1"/>
        <v>Misty</v>
      </c>
      <c r="N18" s="112">
        <f t="shared" si="4"/>
        <v>0</v>
      </c>
      <c r="O18" s="112">
        <f t="shared" si="2"/>
        <v>0</v>
      </c>
      <c r="P18" s="113">
        <f t="shared" si="3"/>
        <v>0</v>
      </c>
      <c r="Q18" s="103" t="str">
        <f>Scoreboard!C13</f>
        <v>Dean &amp; Misty</v>
      </c>
      <c r="S18" t="str">
        <f t="shared" si="5"/>
        <v xml:space="preserve"> </v>
      </c>
    </row>
    <row r="19" spans="2:21" ht="24" customHeight="1" x14ac:dyDescent="0.55000000000000004">
      <c r="C19" s="105"/>
      <c r="D19" s="105"/>
      <c r="E19" s="105"/>
      <c r="F19" s="105"/>
      <c r="G19" s="105"/>
      <c r="H19" s="105"/>
      <c r="I19" s="105"/>
      <c r="J19" s="238">
        <f t="shared" si="0"/>
        <v>9</v>
      </c>
      <c r="K19" s="111" t="str">
        <f>Knockout7[[#This Row],[Column5]]</f>
        <v>B-Dave &amp; Kylie</v>
      </c>
      <c r="L19" s="112" t="str">
        <f>LEFT(Knockout7[[#This Row],[Column5]],FIND(" ",Knockout7[[#This Row],[Column5]],1))</f>
        <v xml:space="preserve">B-Dave </v>
      </c>
      <c r="M19" s="112" t="str">
        <f t="shared" si="1"/>
        <v>Kylie</v>
      </c>
      <c r="N19" s="112">
        <f t="shared" si="4"/>
        <v>0</v>
      </c>
      <c r="O19" s="112">
        <f t="shared" si="2"/>
        <v>0</v>
      </c>
      <c r="P19" s="113">
        <f t="shared" si="3"/>
        <v>0</v>
      </c>
      <c r="Q19" s="103" t="str">
        <f>Scoreboard!C14</f>
        <v>B-Dave &amp; Kylie</v>
      </c>
      <c r="S19" t="str">
        <f t="shared" si="5"/>
        <v xml:space="preserve"> </v>
      </c>
    </row>
    <row r="20" spans="2:21" ht="24" customHeight="1" x14ac:dyDescent="0.55000000000000004">
      <c r="C20" s="105"/>
      <c r="D20" s="105"/>
      <c r="E20" s="105"/>
      <c r="F20" s="105"/>
      <c r="G20" s="105"/>
      <c r="H20" s="105"/>
      <c r="I20" s="105"/>
      <c r="J20" s="238">
        <f t="shared" si="0"/>
        <v>9</v>
      </c>
      <c r="K20" s="114" t="str">
        <f>Knockout7[[#This Row],[Column5]]</f>
        <v>Matt &amp; Micaela</v>
      </c>
      <c r="L20" s="112" t="str">
        <f>LEFT(Knockout7[[#This Row],[Column5]],FIND(" ",Knockout7[[#This Row],[Column5]],1))</f>
        <v xml:space="preserve">Matt </v>
      </c>
      <c r="M20" s="112" t="str">
        <f t="shared" si="1"/>
        <v>Micaela</v>
      </c>
      <c r="N20" s="112">
        <f t="shared" si="4"/>
        <v>0</v>
      </c>
      <c r="O20" s="112">
        <f t="shared" si="2"/>
        <v>0</v>
      </c>
      <c r="P20" s="115">
        <f t="shared" si="3"/>
        <v>0</v>
      </c>
      <c r="Q20" s="103" t="str">
        <f>Scoreboard!C15</f>
        <v>Matt &amp; Micaela</v>
      </c>
      <c r="S20" t="str">
        <f t="shared" si="5"/>
        <v xml:space="preserve"> </v>
      </c>
    </row>
    <row r="21" spans="2:21" ht="24" customHeight="1" x14ac:dyDescent="0.55000000000000004">
      <c r="C21" s="105"/>
      <c r="D21" s="105"/>
      <c r="E21" s="105"/>
      <c r="F21" s="105"/>
      <c r="G21" s="105"/>
      <c r="H21" s="105"/>
      <c r="I21" s="105"/>
      <c r="J21" s="238">
        <f t="shared" si="0"/>
        <v>9</v>
      </c>
      <c r="K21" s="111" t="str">
        <f>Knockout7[[#This Row],[Column5]]</f>
        <v>Trevor &amp; Maycock</v>
      </c>
      <c r="L21" s="112" t="str">
        <f>LEFT(Knockout7[[#This Row],[Column5]],FIND(" ",Knockout7[[#This Row],[Column5]],1))</f>
        <v xml:space="preserve">Trevor </v>
      </c>
      <c r="M21" s="112" t="str">
        <f t="shared" si="1"/>
        <v>Maycock</v>
      </c>
      <c r="N21" s="112">
        <f t="shared" si="4"/>
        <v>0</v>
      </c>
      <c r="O21" s="112">
        <f t="shared" si="2"/>
        <v>0</v>
      </c>
      <c r="P21" s="113">
        <f t="shared" si="3"/>
        <v>0</v>
      </c>
      <c r="Q21" s="103" t="str">
        <f>Scoreboard!C16</f>
        <v>Trevor &amp; Maycock</v>
      </c>
      <c r="S21" t="str">
        <f>IF(P21&lt;&gt;0,SUM(N21:O21)," ")</f>
        <v xml:space="preserve"> </v>
      </c>
    </row>
    <row r="22" spans="2:21" ht="24" customHeight="1" x14ac:dyDescent="0.55000000000000004">
      <c r="C22" s="105"/>
      <c r="D22" s="105"/>
      <c r="E22" s="105"/>
      <c r="F22" s="105"/>
      <c r="G22" s="105"/>
      <c r="H22" s="105"/>
      <c r="I22" s="105"/>
      <c r="J22" s="238">
        <f t="shared" si="0"/>
        <v>9</v>
      </c>
      <c r="K22" s="111" t="str">
        <f>Knockout7[[#This Row],[Column5]]</f>
        <v>Blake &amp; Brittany</v>
      </c>
      <c r="L22" s="112" t="str">
        <f>LEFT(Knockout7[[#This Row],[Column5]],FIND(" ",Knockout7[[#This Row],[Column5]],1))</f>
        <v xml:space="preserve">Blake </v>
      </c>
      <c r="M22" s="112" t="str">
        <f t="shared" si="1"/>
        <v>Brittany</v>
      </c>
      <c r="N22" s="112">
        <f t="shared" si="4"/>
        <v>0</v>
      </c>
      <c r="O22" s="112">
        <f t="shared" si="2"/>
        <v>0</v>
      </c>
      <c r="P22" s="115">
        <f t="shared" si="3"/>
        <v>0</v>
      </c>
      <c r="Q22" s="103" t="str">
        <f>Scoreboard!C17</f>
        <v>Blake &amp; Brittany</v>
      </c>
      <c r="S22" t="str">
        <f>IF(P22&lt;&gt;0,SUM(N22:O22)," ")</f>
        <v xml:space="preserve"> </v>
      </c>
    </row>
    <row r="23" spans="2:21" ht="24" thickBot="1" x14ac:dyDescent="0.6">
      <c r="C23" s="105"/>
      <c r="D23" s="105"/>
      <c r="E23" s="105"/>
      <c r="F23" s="105"/>
      <c r="G23" s="105"/>
      <c r="H23" s="105"/>
      <c r="I23" s="105"/>
      <c r="J23" s="240">
        <f t="shared" si="0"/>
        <v>9</v>
      </c>
      <c r="K23" s="241" t="str">
        <f>Knockout7[[#This Row],[Column5]]</f>
        <v>Derek &amp; Haylee</v>
      </c>
      <c r="L23" s="112" t="str">
        <f>LEFT(Knockout7[[#This Row],[Column5]],FIND(" ",Knockout7[[#This Row],[Column5]],1))</f>
        <v xml:space="preserve">Derek </v>
      </c>
      <c r="M23" s="112" t="str">
        <f>RIGHT(Q23,LEN(Q23)-FIND("*",SUBSTITUTE(Q23," ","*",LEN(Q23)-LEN(SUBSTITUTE(Q23," ","")))))</f>
        <v>Haylee</v>
      </c>
      <c r="N23" s="112">
        <f>IF($C$10=M23,10,IF($C$11=M23,8,IF($C$12=M23,6,(IF($C$13=M23,5,(IF($C$14=M23,4,IF($C$15=M23,3,IF($C$16=M23,2,IF($C$17=M23,1,0))))))))))</f>
        <v>0</v>
      </c>
      <c r="O23" s="112">
        <f>IF($G$10=L23,10,IF($G$11=L23,8,IF($G$12=L23,6,(IF($G$13=L23,5,(IF($G$14=L23,4,IF($G$15=L23,3,IF($G$16=L23,2,IF($G$17=L23,1,0))))))))))</f>
        <v>0</v>
      </c>
      <c r="P23" s="115">
        <f>SUM(N23:O23)</f>
        <v>0</v>
      </c>
      <c r="Q23" s="103" t="str">
        <f>Scoreboard!C18</f>
        <v>Derek &amp; Haylee</v>
      </c>
      <c r="S23" t="str">
        <f>IF(P23&lt;&gt;0,SUM(N23:O23)," ")</f>
        <v xml:space="preserve"> </v>
      </c>
    </row>
  </sheetData>
  <mergeCells count="19">
    <mergeCell ref="C11:D11"/>
    <mergeCell ref="G11:H11"/>
    <mergeCell ref="V3:X3"/>
    <mergeCell ref="C9:D9"/>
    <mergeCell ref="G9:H9"/>
    <mergeCell ref="C10:D10"/>
    <mergeCell ref="G10:H10"/>
    <mergeCell ref="C12:D12"/>
    <mergeCell ref="G12:H12"/>
    <mergeCell ref="C13:D13"/>
    <mergeCell ref="G13:H13"/>
    <mergeCell ref="C14:D14"/>
    <mergeCell ref="G14:H14"/>
    <mergeCell ref="C15:D15"/>
    <mergeCell ref="G15:H15"/>
    <mergeCell ref="C16:D16"/>
    <mergeCell ref="G16:H16"/>
    <mergeCell ref="C17:D17"/>
    <mergeCell ref="G17:H17"/>
  </mergeCells>
  <conditionalFormatting sqref="J9:J23">
    <cfRule type="cellIs" dxfId="14" priority="1" operator="greaterThanOrEqual">
      <formula>9</formula>
    </cfRule>
    <cfRule type="duplicateValues" dxfId="13" priority="2"/>
  </conditionalFormatting>
  <conditionalFormatting sqref="G10:H17">
    <cfRule type="duplicateValues" dxfId="12" priority="3"/>
  </conditionalFormatting>
  <conditionalFormatting sqref="C10:D17">
    <cfRule type="duplicateValues" dxfId="11" priority="4"/>
  </conditionalFormatting>
  <dataValidations count="2">
    <dataValidation type="list" allowBlank="1" showInputMessage="1" showErrorMessage="1" sqref="G10:H17" xr:uid="{00000000-0002-0000-0A00-000002000000}">
      <formula1>$L$9:$L$23</formula1>
    </dataValidation>
    <dataValidation type="list" allowBlank="1" showInputMessage="1" showErrorMessage="1" sqref="C10:D17" xr:uid="{00000000-0002-0000-0A00-000003000000}">
      <formula1>$M$9:$M$23</formula1>
    </dataValidation>
  </dataValidations>
  <hyperlinks>
    <hyperlink ref="V3" location="Scoreboard!A1" display="Return to Scoreboard" xr:uid="{00000000-0004-0000-0A00-000000000000}"/>
  </hyperlink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1"/>
  <sheetViews>
    <sheetView showGridLines="0" showRowColHeaders="0" workbookViewId="0">
      <selection activeCell="E26" sqref="E26"/>
    </sheetView>
  </sheetViews>
  <sheetFormatPr defaultRowHeight="14.5" x14ac:dyDescent="0.35"/>
  <cols>
    <col min="3" max="3" width="8.54296875" customWidth="1"/>
    <col min="4" max="4" width="10.6328125" customWidth="1"/>
  </cols>
  <sheetData>
    <row r="1" spans="1:11" ht="7" customHeight="1" thickBot="1" x14ac:dyDescent="0.4">
      <c r="A1" t="s">
        <v>6</v>
      </c>
    </row>
    <row r="2" spans="1:11" x14ac:dyDescent="0.35">
      <c r="E2" s="387" t="s">
        <v>40</v>
      </c>
      <c r="F2" s="388"/>
      <c r="G2" s="388"/>
      <c r="H2" s="389"/>
    </row>
    <row r="3" spans="1:11" ht="6.5" customHeight="1" x14ac:dyDescent="0.35">
      <c r="E3" s="355" t="s">
        <v>41</v>
      </c>
      <c r="F3" s="356"/>
      <c r="G3" s="356"/>
      <c r="H3" s="357"/>
    </row>
    <row r="4" spans="1:11" ht="8.5" customHeight="1" thickBot="1" x14ac:dyDescent="0.4">
      <c r="E4" s="358"/>
      <c r="F4" s="359"/>
      <c r="G4" s="359"/>
      <c r="H4" s="360"/>
    </row>
    <row r="5" spans="1:11" ht="8" customHeight="1" thickBot="1" x14ac:dyDescent="0.4">
      <c r="D5" s="8"/>
      <c r="E5" s="8"/>
      <c r="F5" s="8"/>
      <c r="G5" s="8"/>
      <c r="H5" s="9"/>
    </row>
    <row r="6" spans="1:11" x14ac:dyDescent="0.35">
      <c r="E6" s="387" t="s">
        <v>42</v>
      </c>
      <c r="F6" s="388"/>
      <c r="G6" s="388"/>
      <c r="H6" s="389"/>
    </row>
    <row r="7" spans="1:11" ht="87" customHeight="1" thickBot="1" x14ac:dyDescent="0.4">
      <c r="E7" s="361" t="s">
        <v>44</v>
      </c>
      <c r="F7" s="362"/>
      <c r="G7" s="362"/>
      <c r="H7" s="363"/>
    </row>
    <row r="8" spans="1:11" ht="5.5" customHeight="1" thickBot="1" x14ac:dyDescent="0.4">
      <c r="E8" s="7"/>
      <c r="F8" s="7"/>
      <c r="G8" s="7"/>
      <c r="H8" s="7"/>
    </row>
    <row r="9" spans="1:11" x14ac:dyDescent="0.35">
      <c r="E9" s="373" t="s">
        <v>51</v>
      </c>
      <c r="F9" s="374"/>
      <c r="G9" s="374"/>
      <c r="H9" s="375"/>
    </row>
    <row r="10" spans="1:11" ht="63" customHeight="1" thickBot="1" x14ac:dyDescent="0.4">
      <c r="E10" s="376" t="s">
        <v>162</v>
      </c>
      <c r="F10" s="377"/>
      <c r="G10" s="377"/>
      <c r="H10" s="378"/>
    </row>
    <row r="11" spans="1:11" ht="5.5" customHeight="1" thickBot="1" x14ac:dyDescent="0.4"/>
    <row r="12" spans="1:11" x14ac:dyDescent="0.35">
      <c r="E12" s="370" t="s">
        <v>43</v>
      </c>
      <c r="F12" s="371"/>
      <c r="G12" s="371"/>
      <c r="H12" s="372"/>
    </row>
    <row r="13" spans="1:11" ht="69.5" customHeight="1" thickBot="1" x14ac:dyDescent="0.4">
      <c r="E13" s="364" t="s">
        <v>145</v>
      </c>
      <c r="F13" s="365"/>
      <c r="G13" s="365"/>
      <c r="H13" s="366"/>
    </row>
    <row r="14" spans="1:11" ht="4" customHeight="1" thickBot="1" x14ac:dyDescent="0.4"/>
    <row r="15" spans="1:11" x14ac:dyDescent="0.35">
      <c r="E15" s="370" t="s">
        <v>45</v>
      </c>
      <c r="F15" s="371"/>
      <c r="G15" s="371"/>
      <c r="H15" s="372"/>
      <c r="I15" s="66"/>
      <c r="J15" s="66"/>
      <c r="K15" s="66"/>
    </row>
    <row r="16" spans="1:11" ht="43.5" customHeight="1" thickBot="1" x14ac:dyDescent="0.4">
      <c r="E16" s="367" t="s">
        <v>83</v>
      </c>
      <c r="F16" s="368"/>
      <c r="G16" s="368"/>
      <c r="H16" s="369"/>
      <c r="I16" s="350"/>
      <c r="J16" s="351"/>
      <c r="K16" s="351"/>
    </row>
    <row r="17" spans="4:9" ht="4" customHeight="1" thickBot="1" x14ac:dyDescent="0.4"/>
    <row r="18" spans="4:9" x14ac:dyDescent="0.35">
      <c r="E18" s="373" t="s">
        <v>49</v>
      </c>
      <c r="F18" s="374"/>
      <c r="G18" s="374"/>
      <c r="H18" s="375"/>
    </row>
    <row r="19" spans="4:9" ht="62" customHeight="1" thickBot="1" x14ac:dyDescent="0.4">
      <c r="E19" s="382" t="s">
        <v>142</v>
      </c>
      <c r="F19" s="383"/>
      <c r="G19" s="383"/>
      <c r="H19" s="384"/>
    </row>
    <row r="20" spans="4:9" ht="4" customHeight="1" thickBot="1" x14ac:dyDescent="0.4"/>
    <row r="21" spans="4:9" x14ac:dyDescent="0.35">
      <c r="E21" s="387" t="s">
        <v>47</v>
      </c>
      <c r="F21" s="388"/>
      <c r="G21" s="388"/>
      <c r="H21" s="389"/>
    </row>
    <row r="22" spans="4:9" ht="89.5" customHeight="1" thickBot="1" x14ac:dyDescent="0.4">
      <c r="E22" s="393" t="s">
        <v>134</v>
      </c>
      <c r="F22" s="394"/>
      <c r="G22" s="394"/>
      <c r="H22" s="395"/>
    </row>
    <row r="23" spans="4:9" ht="6.5" customHeight="1" thickBot="1" x14ac:dyDescent="0.4"/>
    <row r="24" spans="4:9" x14ac:dyDescent="0.35">
      <c r="E24" s="373" t="s">
        <v>48</v>
      </c>
      <c r="F24" s="374"/>
      <c r="G24" s="374"/>
      <c r="H24" s="375"/>
    </row>
    <row r="25" spans="4:9" ht="161" customHeight="1" thickBot="1" x14ac:dyDescent="0.4">
      <c r="D25" s="123"/>
      <c r="E25" s="396" t="s">
        <v>173</v>
      </c>
      <c r="F25" s="397"/>
      <c r="G25" s="397"/>
      <c r="H25" s="398"/>
      <c r="I25" s="121"/>
    </row>
    <row r="26" spans="4:9" ht="3.5" customHeight="1" thickBot="1" x14ac:dyDescent="0.4"/>
    <row r="27" spans="4:9" x14ac:dyDescent="0.35">
      <c r="E27" s="373" t="s">
        <v>50</v>
      </c>
      <c r="F27" s="385"/>
      <c r="G27" s="385"/>
      <c r="H27" s="386"/>
    </row>
    <row r="28" spans="4:9" ht="31" customHeight="1" thickBot="1" x14ac:dyDescent="0.4">
      <c r="E28" s="379" t="s">
        <v>144</v>
      </c>
      <c r="F28" s="380"/>
      <c r="G28" s="380"/>
      <c r="H28" s="381"/>
    </row>
    <row r="29" spans="4:9" ht="4.5" customHeight="1" thickBot="1" x14ac:dyDescent="0.4"/>
    <row r="30" spans="4:9" ht="15" customHeight="1" x14ac:dyDescent="0.35">
      <c r="E30" s="390" t="s">
        <v>46</v>
      </c>
      <c r="F30" s="391"/>
      <c r="G30" s="391"/>
      <c r="H30" s="392"/>
    </row>
    <row r="31" spans="4:9" ht="43.5" customHeight="1" thickBot="1" x14ac:dyDescent="0.4">
      <c r="E31" s="352" t="s">
        <v>139</v>
      </c>
      <c r="F31" s="353"/>
      <c r="G31" s="353"/>
      <c r="H31" s="354"/>
    </row>
  </sheetData>
  <mergeCells count="21">
    <mergeCell ref="E2:H2"/>
    <mergeCell ref="E15:H15"/>
    <mergeCell ref="E30:H30"/>
    <mergeCell ref="E18:H18"/>
    <mergeCell ref="E21:H21"/>
    <mergeCell ref="E22:H22"/>
    <mergeCell ref="E24:H24"/>
    <mergeCell ref="E25:H25"/>
    <mergeCell ref="I16:K16"/>
    <mergeCell ref="E31:H31"/>
    <mergeCell ref="E3:H4"/>
    <mergeCell ref="E7:H7"/>
    <mergeCell ref="E13:H13"/>
    <mergeCell ref="E16:H16"/>
    <mergeCell ref="E12:H12"/>
    <mergeCell ref="E9:H9"/>
    <mergeCell ref="E10:H10"/>
    <mergeCell ref="E28:H28"/>
    <mergeCell ref="E19:H19"/>
    <mergeCell ref="E27:H27"/>
    <mergeCell ref="E6:H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E1:F17"/>
  <sheetViews>
    <sheetView showGridLines="0" showRowColHeaders="0" zoomScale="180" zoomScaleNormal="180" workbookViewId="0">
      <selection activeCell="C13" sqref="C13"/>
    </sheetView>
  </sheetViews>
  <sheetFormatPr defaultRowHeight="14.5" x14ac:dyDescent="0.35"/>
  <cols>
    <col min="3" max="3" width="5.08984375" customWidth="1"/>
    <col min="5" max="6" width="15.90625" customWidth="1"/>
  </cols>
  <sheetData>
    <row r="1" spans="5:6" ht="15" thickBot="1" x14ac:dyDescent="0.4"/>
    <row r="2" spans="5:6" ht="15.5" thickTop="1" thickBot="1" x14ac:dyDescent="0.4">
      <c r="E2" s="399" t="s">
        <v>10</v>
      </c>
      <c r="F2" s="400"/>
    </row>
    <row r="3" spans="5:6" ht="15" thickTop="1" x14ac:dyDescent="0.35">
      <c r="E3" s="6" t="s">
        <v>11</v>
      </c>
      <c r="F3" s="6" t="s">
        <v>25</v>
      </c>
    </row>
    <row r="4" spans="5:6" x14ac:dyDescent="0.35">
      <c r="E4" s="1" t="s">
        <v>12</v>
      </c>
      <c r="F4" s="1" t="s">
        <v>26</v>
      </c>
    </row>
    <row r="5" spans="5:6" x14ac:dyDescent="0.35">
      <c r="E5" s="2" t="s">
        <v>13</v>
      </c>
      <c r="F5" s="2" t="s">
        <v>27</v>
      </c>
    </row>
    <row r="6" spans="5:6" x14ac:dyDescent="0.35">
      <c r="E6" s="3" t="s">
        <v>14</v>
      </c>
      <c r="F6" s="3" t="s">
        <v>28</v>
      </c>
    </row>
    <row r="7" spans="5:6" x14ac:dyDescent="0.35">
      <c r="E7" s="3" t="s">
        <v>15</v>
      </c>
      <c r="F7" s="3" t="s">
        <v>29</v>
      </c>
    </row>
    <row r="8" spans="5:6" x14ac:dyDescent="0.35">
      <c r="E8" s="4" t="s">
        <v>16</v>
      </c>
      <c r="F8" s="4" t="s">
        <v>30</v>
      </c>
    </row>
    <row r="9" spans="5:6" x14ac:dyDescent="0.35">
      <c r="E9" s="4" t="s">
        <v>17</v>
      </c>
      <c r="F9" s="4" t="s">
        <v>31</v>
      </c>
    </row>
    <row r="10" spans="5:6" x14ac:dyDescent="0.35">
      <c r="E10" s="4" t="s">
        <v>18</v>
      </c>
      <c r="F10" s="4" t="s">
        <v>32</v>
      </c>
    </row>
    <row r="11" spans="5:6" x14ac:dyDescent="0.35">
      <c r="E11" s="4" t="s">
        <v>19</v>
      </c>
      <c r="F11" s="4" t="s">
        <v>38</v>
      </c>
    </row>
    <row r="12" spans="5:6" x14ac:dyDescent="0.35">
      <c r="E12" s="4" t="s">
        <v>20</v>
      </c>
      <c r="F12" s="4" t="s">
        <v>34</v>
      </c>
    </row>
    <row r="13" spans="5:6" x14ac:dyDescent="0.35">
      <c r="E13" s="4" t="s">
        <v>21</v>
      </c>
      <c r="F13" s="4" t="s">
        <v>33</v>
      </c>
    </row>
    <row r="14" spans="5:6" x14ac:dyDescent="0.35">
      <c r="E14" s="4" t="s">
        <v>22</v>
      </c>
      <c r="F14" s="4" t="s">
        <v>35</v>
      </c>
    </row>
    <row r="15" spans="5:6" x14ac:dyDescent="0.35">
      <c r="E15" s="4" t="s">
        <v>23</v>
      </c>
      <c r="F15" s="4" t="s">
        <v>36</v>
      </c>
    </row>
    <row r="16" spans="5:6" ht="15" thickBot="1" x14ac:dyDescent="0.4">
      <c r="E16" s="5" t="s">
        <v>24</v>
      </c>
      <c r="F16" s="5" t="s">
        <v>37</v>
      </c>
    </row>
    <row r="17" ht="15" thickTop="1" x14ac:dyDescent="0.35"/>
  </sheetData>
  <sortState ref="I1:L17">
    <sortCondition ref="J1:J17"/>
  </sortState>
  <mergeCells count="1">
    <mergeCell ref="E2:F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E1:F15"/>
  <sheetViews>
    <sheetView showGridLines="0" showRowColHeaders="0" zoomScale="180" zoomScaleNormal="180" workbookViewId="0">
      <selection activeCell="E2" sqref="E2:F2"/>
    </sheetView>
  </sheetViews>
  <sheetFormatPr defaultRowHeight="14.5" x14ac:dyDescent="0.35"/>
  <cols>
    <col min="3" max="3" width="5.08984375" customWidth="1"/>
    <col min="5" max="6" width="15.90625" customWidth="1"/>
  </cols>
  <sheetData>
    <row r="1" spans="5:6" ht="10.5" customHeight="1" thickBot="1" x14ac:dyDescent="0.4"/>
    <row r="2" spans="5:6" ht="15.5" thickTop="1" thickBot="1" x14ac:dyDescent="0.4">
      <c r="E2" s="399" t="s">
        <v>140</v>
      </c>
      <c r="F2" s="400"/>
    </row>
    <row r="3" spans="5:6" ht="15" thickTop="1" x14ac:dyDescent="0.35">
      <c r="E3" s="6" t="s">
        <v>11</v>
      </c>
      <c r="F3" s="6" t="s">
        <v>25</v>
      </c>
    </row>
    <row r="4" spans="5:6" x14ac:dyDescent="0.35">
      <c r="E4" s="1" t="s">
        <v>12</v>
      </c>
      <c r="F4" s="1" t="s">
        <v>28</v>
      </c>
    </row>
    <row r="5" spans="5:6" x14ac:dyDescent="0.35">
      <c r="E5" s="2" t="s">
        <v>13</v>
      </c>
      <c r="F5" s="2" t="s">
        <v>54</v>
      </c>
    </row>
    <row r="6" spans="5:6" x14ac:dyDescent="0.35">
      <c r="E6" s="3" t="s">
        <v>14</v>
      </c>
      <c r="F6" s="3" t="s">
        <v>26</v>
      </c>
    </row>
    <row r="7" spans="5:6" x14ac:dyDescent="0.35">
      <c r="E7" s="3" t="s">
        <v>15</v>
      </c>
      <c r="F7" s="3" t="s">
        <v>137</v>
      </c>
    </row>
    <row r="8" spans="5:6" x14ac:dyDescent="0.35">
      <c r="E8" s="4" t="s">
        <v>16</v>
      </c>
      <c r="F8" s="4" t="s">
        <v>35</v>
      </c>
    </row>
    <row r="9" spans="5:6" x14ac:dyDescent="0.35">
      <c r="E9" s="4" t="s">
        <v>17</v>
      </c>
      <c r="F9" s="4" t="s">
        <v>113</v>
      </c>
    </row>
    <row r="10" spans="5:6" x14ac:dyDescent="0.35">
      <c r="E10" s="4" t="s">
        <v>18</v>
      </c>
      <c r="F10" s="4" t="s">
        <v>138</v>
      </c>
    </row>
    <row r="11" spans="5:6" x14ac:dyDescent="0.35">
      <c r="E11" s="4" t="s">
        <v>19</v>
      </c>
      <c r="F11" s="4" t="s">
        <v>31</v>
      </c>
    </row>
    <row r="12" spans="5:6" x14ac:dyDescent="0.35">
      <c r="E12" s="4" t="s">
        <v>20</v>
      </c>
      <c r="F12" s="4" t="s">
        <v>120</v>
      </c>
    </row>
    <row r="13" spans="5:6" x14ac:dyDescent="0.35">
      <c r="E13" s="4" t="s">
        <v>21</v>
      </c>
      <c r="F13" s="4" t="s">
        <v>106</v>
      </c>
    </row>
    <row r="14" spans="5:6" x14ac:dyDescent="0.35">
      <c r="E14" s="4" t="s">
        <v>22</v>
      </c>
      <c r="F14" s="4" t="s">
        <v>136</v>
      </c>
    </row>
    <row r="15" spans="5:6" ht="15" thickBot="1" x14ac:dyDescent="0.4">
      <c r="E15" s="204" t="s">
        <v>23</v>
      </c>
      <c r="F15" s="204" t="s">
        <v>123</v>
      </c>
    </row>
  </sheetData>
  <mergeCells count="1">
    <mergeCell ref="E2:F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315F-BF5D-47BF-91CB-9890D0057BE7}">
  <dimension ref="E1:F17"/>
  <sheetViews>
    <sheetView showGridLines="0" showRowColHeaders="0" zoomScale="170" zoomScaleNormal="170" workbookViewId="0">
      <selection activeCell="B8" sqref="B8"/>
    </sheetView>
  </sheetViews>
  <sheetFormatPr defaultRowHeight="14.5" x14ac:dyDescent="0.35"/>
  <cols>
    <col min="3" max="3" width="5.08984375" customWidth="1"/>
    <col min="5" max="6" width="15.90625" customWidth="1"/>
  </cols>
  <sheetData>
    <row r="1" spans="5:6" ht="9.5" customHeight="1" thickBot="1" x14ac:dyDescent="0.4"/>
    <row r="2" spans="5:6" ht="15.5" thickTop="1" thickBot="1" x14ac:dyDescent="0.4">
      <c r="E2" s="399" t="s">
        <v>170</v>
      </c>
      <c r="F2" s="400"/>
    </row>
    <row r="3" spans="5:6" ht="15" thickTop="1" x14ac:dyDescent="0.35">
      <c r="E3" s="6" t="s">
        <v>11</v>
      </c>
      <c r="F3" s="6" t="s">
        <v>165</v>
      </c>
    </row>
    <row r="4" spans="5:6" x14ac:dyDescent="0.35">
      <c r="E4" s="1" t="s">
        <v>12</v>
      </c>
      <c r="F4" s="1" t="s">
        <v>25</v>
      </c>
    </row>
    <row r="5" spans="5:6" x14ac:dyDescent="0.35">
      <c r="E5" s="2" t="s">
        <v>13</v>
      </c>
      <c r="F5" s="2" t="s">
        <v>35</v>
      </c>
    </row>
    <row r="6" spans="5:6" x14ac:dyDescent="0.35">
      <c r="E6" s="3" t="s">
        <v>14</v>
      </c>
      <c r="F6" s="3" t="s">
        <v>113</v>
      </c>
    </row>
    <row r="7" spans="5:6" x14ac:dyDescent="0.35">
      <c r="E7" s="3" t="s">
        <v>15</v>
      </c>
      <c r="F7" s="3" t="s">
        <v>146</v>
      </c>
    </row>
    <row r="8" spans="5:6" x14ac:dyDescent="0.35">
      <c r="E8" s="4" t="s">
        <v>16</v>
      </c>
      <c r="F8" s="4" t="s">
        <v>163</v>
      </c>
    </row>
    <row r="9" spans="5:6" x14ac:dyDescent="0.35">
      <c r="E9" s="4" t="s">
        <v>17</v>
      </c>
      <c r="F9" s="4" t="s">
        <v>166</v>
      </c>
    </row>
    <row r="10" spans="5:6" x14ac:dyDescent="0.35">
      <c r="E10" s="4" t="s">
        <v>18</v>
      </c>
      <c r="F10" s="4" t="s">
        <v>168</v>
      </c>
    </row>
    <row r="11" spans="5:6" x14ac:dyDescent="0.35">
      <c r="E11" s="4" t="s">
        <v>19</v>
      </c>
      <c r="F11" s="4" t="s">
        <v>151</v>
      </c>
    </row>
    <row r="12" spans="5:6" x14ac:dyDescent="0.35">
      <c r="E12" s="4" t="s">
        <v>20</v>
      </c>
      <c r="F12" s="4" t="s">
        <v>164</v>
      </c>
    </row>
    <row r="13" spans="5:6" x14ac:dyDescent="0.35">
      <c r="E13" s="4" t="s">
        <v>21</v>
      </c>
      <c r="F13" s="4" t="s">
        <v>159</v>
      </c>
    </row>
    <row r="14" spans="5:6" x14ac:dyDescent="0.35">
      <c r="E14" s="4" t="s">
        <v>22</v>
      </c>
      <c r="F14" s="4" t="s">
        <v>138</v>
      </c>
    </row>
    <row r="15" spans="5:6" x14ac:dyDescent="0.35">
      <c r="E15" s="4" t="s">
        <v>23</v>
      </c>
      <c r="F15" s="4" t="s">
        <v>150</v>
      </c>
    </row>
    <row r="16" spans="5:6" x14ac:dyDescent="0.35">
      <c r="E16" s="4" t="s">
        <v>24</v>
      </c>
      <c r="F16" s="4" t="s">
        <v>120</v>
      </c>
    </row>
    <row r="17" spans="5:6" ht="15" thickBot="1" x14ac:dyDescent="0.4">
      <c r="E17" s="204" t="s">
        <v>169</v>
      </c>
      <c r="F17" s="204" t="s">
        <v>152</v>
      </c>
    </row>
  </sheetData>
  <mergeCells count="1">
    <mergeCell ref="E2:F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Z90"/>
  <sheetViews>
    <sheetView showGridLines="0" showRowColHeaders="0" showZeros="0" topLeftCell="A8" zoomScale="60" zoomScaleNormal="60" workbookViewId="0">
      <selection activeCell="Q10" sqref="Q10:V12"/>
    </sheetView>
  </sheetViews>
  <sheetFormatPr defaultRowHeight="15.5" customHeight="1" x14ac:dyDescent="0.35"/>
  <cols>
    <col min="1" max="1" width="10.7265625" style="66" customWidth="1"/>
    <col min="2" max="2" width="20" style="66" customWidth="1"/>
    <col min="3" max="3" width="4.6328125" style="66" customWidth="1"/>
    <col min="4" max="4" width="21.08984375" style="66" customWidth="1"/>
    <col min="5" max="5" width="4.453125" style="66" customWidth="1"/>
    <col min="6" max="6" width="21.08984375" style="66" customWidth="1"/>
    <col min="7" max="7" width="4.453125" style="66" customWidth="1"/>
    <col min="8" max="8" width="21.08984375" style="66" customWidth="1"/>
    <col min="9" max="9" width="4.453125" style="66" customWidth="1"/>
    <col min="10" max="10" width="21.08984375" style="66" customWidth="1"/>
    <col min="11" max="11" width="4.453125" style="66" customWidth="1"/>
    <col min="12" max="12" width="21.08984375" style="66" customWidth="1"/>
    <col min="13" max="13" width="4.453125" style="66" customWidth="1"/>
    <col min="14" max="14" width="21.08984375" style="66" customWidth="1"/>
    <col min="15" max="16" width="8.7265625" style="66"/>
    <col min="17" max="17" width="11.54296875" style="66" customWidth="1"/>
    <col min="18" max="18" width="8.7265625" style="66"/>
    <col min="19" max="19" width="3.08984375" style="66" customWidth="1"/>
    <col min="20" max="21" width="0" style="66" hidden="1" customWidth="1"/>
    <col min="22" max="22" width="22.1796875" style="66" customWidth="1"/>
    <col min="23" max="24" width="8.7265625" style="66"/>
    <col min="25" max="26" width="8.7265625" style="66" hidden="1" customWidth="1"/>
    <col min="27" max="16384" width="8.7265625" style="66"/>
  </cols>
  <sheetData>
    <row r="1" spans="1:22" ht="15.5" hidden="1" customHeight="1" x14ac:dyDescent="0.35">
      <c r="A1" s="134"/>
      <c r="B1" s="134"/>
      <c r="C1" s="134"/>
      <c r="D1" s="135"/>
      <c r="E1" s="78"/>
      <c r="F1" s="135"/>
      <c r="G1" s="78"/>
      <c r="H1" s="135"/>
      <c r="I1" s="135"/>
      <c r="J1" s="136" t="b">
        <f>show_game_numbers</f>
        <v>1</v>
      </c>
      <c r="K1" s="78"/>
      <c r="L1" s="135"/>
      <c r="M1" s="135"/>
      <c r="N1" s="135"/>
    </row>
    <row r="2" spans="1:22" ht="15.5" hidden="1" customHeight="1" x14ac:dyDescent="0.35">
      <c r="A2" s="292"/>
      <c r="B2" s="292"/>
      <c r="C2" s="292"/>
      <c r="D2" s="292"/>
      <c r="E2" s="17"/>
      <c r="F2" s="16"/>
      <c r="G2" s="17"/>
      <c r="H2" s="137"/>
      <c r="I2" s="16"/>
      <c r="J2" s="136" t="b">
        <f>show_seed_numbers</f>
        <v>1</v>
      </c>
      <c r="K2" s="17"/>
      <c r="L2" s="135"/>
      <c r="M2" s="16"/>
      <c r="N2" s="138"/>
    </row>
    <row r="3" spans="1:22" ht="15.5" hidden="1" customHeight="1" x14ac:dyDescent="0.35"/>
    <row r="4" spans="1:22" ht="15.5" hidden="1" customHeight="1" x14ac:dyDescent="0.55000000000000004">
      <c r="A4" s="11" t="s">
        <v>78</v>
      </c>
      <c r="B4" s="11"/>
      <c r="C4" s="11"/>
      <c r="D4" s="12"/>
      <c r="E4" s="13"/>
      <c r="F4" s="13"/>
      <c r="G4" s="13"/>
      <c r="H4" s="13"/>
      <c r="I4" s="13"/>
      <c r="J4" s="12"/>
      <c r="K4" s="13"/>
      <c r="L4" s="13"/>
      <c r="M4" s="13"/>
      <c r="N4" s="13"/>
    </row>
    <row r="5" spans="1:22" ht="15.5" hidden="1" customHeight="1" x14ac:dyDescent="0.35">
      <c r="J5" s="14"/>
    </row>
    <row r="6" spans="1:22" ht="15.5" hidden="1" customHeight="1" x14ac:dyDescent="0.35">
      <c r="J6" s="14"/>
    </row>
    <row r="7" spans="1:22" ht="15.5" hidden="1" customHeight="1" x14ac:dyDescent="0.35">
      <c r="J7" s="14"/>
    </row>
    <row r="8" spans="1:22" ht="15.5" customHeight="1" x14ac:dyDescent="0.35">
      <c r="J8" s="14"/>
    </row>
    <row r="9" spans="1:22" ht="15.5" customHeight="1" thickBot="1" x14ac:dyDescent="0.4">
      <c r="B9" s="139"/>
      <c r="C9" s="160">
        <f>IF($J$2=TRUE,1,"")</f>
        <v>1</v>
      </c>
      <c r="D9" s="149" t="s">
        <v>176</v>
      </c>
      <c r="E9" s="154"/>
      <c r="F9" s="140"/>
      <c r="G9" s="141"/>
      <c r="H9" s="140"/>
      <c r="I9" s="140"/>
      <c r="J9" s="140"/>
      <c r="K9" s="17"/>
      <c r="L9" s="16"/>
      <c r="M9" s="16"/>
      <c r="N9" s="16"/>
    </row>
    <row r="10" spans="1:22" ht="17" customHeight="1" thickBot="1" x14ac:dyDescent="0.55000000000000004">
      <c r="B10" s="147"/>
      <c r="C10" s="139"/>
      <c r="D10" s="142"/>
      <c r="E10" s="143"/>
      <c r="F10" s="140"/>
      <c r="G10" s="141"/>
      <c r="H10" s="140"/>
      <c r="I10" s="140"/>
      <c r="J10" s="140"/>
      <c r="K10" s="17"/>
      <c r="L10" s="16"/>
      <c r="M10" s="16" t="s">
        <v>111</v>
      </c>
      <c r="N10" s="80" t="s">
        <v>28</v>
      </c>
      <c r="Q10" s="296" t="s">
        <v>69</v>
      </c>
      <c r="R10" s="296"/>
      <c r="S10" s="296"/>
      <c r="T10" s="296"/>
      <c r="U10" s="296"/>
      <c r="V10" s="296"/>
    </row>
    <row r="11" spans="1:22" ht="15.5" customHeight="1" x14ac:dyDescent="0.4">
      <c r="B11" s="139"/>
      <c r="C11" s="139"/>
      <c r="D11" s="142"/>
      <c r="E11" s="74"/>
      <c r="F11" s="140"/>
      <c r="G11" s="141"/>
      <c r="H11" s="140"/>
      <c r="I11" s="140"/>
      <c r="J11" s="140"/>
      <c r="K11" s="17"/>
      <c r="L11" s="16"/>
      <c r="M11" s="16"/>
      <c r="N11" s="58" t="s">
        <v>13</v>
      </c>
      <c r="Q11" s="296"/>
      <c r="R11" s="296"/>
      <c r="S11" s="296"/>
      <c r="T11" s="296"/>
      <c r="U11" s="296"/>
      <c r="V11" s="296"/>
    </row>
    <row r="12" spans="1:22" ht="15.5" customHeight="1" thickBot="1" x14ac:dyDescent="0.4">
      <c r="A12" s="16"/>
      <c r="B12" s="140"/>
      <c r="C12" s="140"/>
      <c r="D12" s="144">
        <f>IF($J$1=TRUE,$B$48+1,"")</f>
        <v>8</v>
      </c>
      <c r="E12" s="139"/>
      <c r="F12" s="145" t="s">
        <v>174</v>
      </c>
      <c r="G12" s="154"/>
      <c r="H12" s="140"/>
      <c r="I12" s="140"/>
      <c r="J12" s="140"/>
      <c r="K12" s="17"/>
      <c r="L12" s="16"/>
      <c r="M12" s="18"/>
      <c r="N12" s="18"/>
      <c r="Q12" s="296"/>
      <c r="R12" s="296"/>
      <c r="S12" s="296"/>
      <c r="T12" s="296"/>
      <c r="U12" s="296"/>
      <c r="V12" s="296"/>
    </row>
    <row r="13" spans="1:22" ht="16.5" customHeight="1" thickBot="1" x14ac:dyDescent="0.55000000000000004">
      <c r="A13" s="16"/>
      <c r="B13" s="140" t="s">
        <v>6</v>
      </c>
      <c r="C13" s="140"/>
      <c r="D13" s="29"/>
      <c r="E13" s="74"/>
      <c r="F13" s="140"/>
      <c r="G13" s="146"/>
      <c r="H13" s="140"/>
      <c r="I13" s="140"/>
      <c r="J13" s="140"/>
      <c r="K13" s="17"/>
      <c r="L13" s="16"/>
      <c r="M13" s="16" t="s">
        <v>112</v>
      </c>
      <c r="N13" s="80" t="s">
        <v>177</v>
      </c>
    </row>
    <row r="14" spans="1:22" ht="15.5" customHeight="1" thickBot="1" x14ac:dyDescent="0.45">
      <c r="A14" s="130">
        <f>IF($J$2=TRUE,8,"")</f>
        <v>8</v>
      </c>
      <c r="B14" s="149" t="s">
        <v>174</v>
      </c>
      <c r="C14" s="154"/>
      <c r="D14" s="29"/>
      <c r="E14" s="74"/>
      <c r="F14" s="140"/>
      <c r="G14" s="146"/>
      <c r="H14" s="140"/>
      <c r="I14" s="140"/>
      <c r="J14" s="140"/>
      <c r="K14" s="44"/>
      <c r="L14" s="16"/>
      <c r="M14" s="16"/>
      <c r="N14" s="128" t="s">
        <v>14</v>
      </c>
    </row>
    <row r="15" spans="1:22" ht="15.5" customHeight="1" thickBot="1" x14ac:dyDescent="0.45">
      <c r="A15" s="131"/>
      <c r="B15" s="147">
        <f>IF($J$1=TRUE,B9+1,"")</f>
        <v>1</v>
      </c>
      <c r="C15" s="81"/>
      <c r="D15" s="15" t="s">
        <v>174</v>
      </c>
      <c r="E15" s="156"/>
      <c r="F15" s="140"/>
      <c r="G15" s="148"/>
      <c r="H15" s="140"/>
      <c r="I15" s="140"/>
      <c r="J15" s="140" t="s">
        <v>6</v>
      </c>
      <c r="K15" s="44" t="s">
        <v>76</v>
      </c>
      <c r="L15" s="281" t="s">
        <v>176</v>
      </c>
      <c r="M15" s="53"/>
      <c r="N15" s="16"/>
    </row>
    <row r="16" spans="1:22" ht="15.5" customHeight="1" thickBot="1" x14ac:dyDescent="0.4">
      <c r="A16" s="130">
        <f>IF($J$2=TRUE,9,"")</f>
        <v>9</v>
      </c>
      <c r="B16" s="149" t="s">
        <v>120</v>
      </c>
      <c r="C16" s="156"/>
      <c r="D16" s="150"/>
      <c r="E16" s="150"/>
      <c r="F16" s="139"/>
      <c r="G16" s="148"/>
      <c r="H16" s="140"/>
      <c r="I16" s="139"/>
      <c r="J16" s="139"/>
      <c r="K16" s="17"/>
      <c r="L16" s="16"/>
      <c r="M16" s="54"/>
      <c r="N16" s="16"/>
    </row>
    <row r="17" spans="1:26" ht="15.5" customHeight="1" x14ac:dyDescent="0.35">
      <c r="A17" s="130"/>
      <c r="B17" s="29"/>
      <c r="C17" s="140"/>
      <c r="D17" s="29"/>
      <c r="E17" s="29"/>
      <c r="F17" s="139"/>
      <c r="G17" s="148"/>
      <c r="H17" s="140"/>
      <c r="I17" s="139"/>
      <c r="J17" s="139"/>
      <c r="L17" s="16"/>
      <c r="M17" s="56" t="s">
        <v>55</v>
      </c>
      <c r="N17" s="16"/>
      <c r="R17" s="276"/>
    </row>
    <row r="18" spans="1:26" ht="16.5" customHeight="1" thickBot="1" x14ac:dyDescent="0.45">
      <c r="A18" s="130"/>
      <c r="B18" s="29"/>
      <c r="C18" s="140"/>
      <c r="D18" s="29" t="s">
        <v>6</v>
      </c>
      <c r="E18" s="29"/>
      <c r="F18" s="139"/>
      <c r="G18" s="148"/>
      <c r="H18" s="140"/>
      <c r="I18" s="139"/>
      <c r="J18" s="139"/>
      <c r="L18" s="16"/>
      <c r="M18" s="57"/>
      <c r="N18" s="76" t="s">
        <v>25</v>
      </c>
    </row>
    <row r="19" spans="1:26" ht="15.5" customHeight="1" thickBot="1" x14ac:dyDescent="0.45">
      <c r="A19" s="130">
        <f>IF($J$2=TRUE,5,"")</f>
        <v>5</v>
      </c>
      <c r="B19" s="149" t="s">
        <v>138</v>
      </c>
      <c r="C19" s="154"/>
      <c r="D19" s="29"/>
      <c r="E19" s="29"/>
      <c r="F19" s="139"/>
      <c r="G19" s="148"/>
      <c r="H19" s="140"/>
      <c r="I19" s="139"/>
      <c r="J19" s="139"/>
      <c r="L19" s="16"/>
      <c r="M19" s="57"/>
      <c r="N19" s="58" t="s">
        <v>15</v>
      </c>
    </row>
    <row r="20" spans="1:26" ht="15.5" customHeight="1" thickBot="1" x14ac:dyDescent="0.4">
      <c r="A20" s="131"/>
      <c r="B20" s="147">
        <f>IF($J$1=TRUE,B15+1,"")</f>
        <v>2</v>
      </c>
      <c r="C20" s="81"/>
      <c r="D20" s="15" t="s">
        <v>179</v>
      </c>
      <c r="E20" s="154"/>
      <c r="F20" s="151">
        <f>IF($J$1=TRUE,D78+1,"")</f>
        <v>19</v>
      </c>
      <c r="G20" s="139"/>
      <c r="H20" s="152" t="s">
        <v>174</v>
      </c>
      <c r="I20" s="154"/>
      <c r="J20" s="140"/>
      <c r="K20" s="17" t="s">
        <v>81</v>
      </c>
      <c r="L20" s="280" t="s">
        <v>25</v>
      </c>
      <c r="M20" s="55"/>
    </row>
    <row r="21" spans="1:26" ht="16.5" customHeight="1" thickBot="1" x14ac:dyDescent="0.4">
      <c r="A21" s="130">
        <f>IF($J$2=TRUE,12,"")</f>
        <v>12</v>
      </c>
      <c r="B21" s="149" t="s">
        <v>179</v>
      </c>
      <c r="C21" s="156"/>
      <c r="D21" s="142"/>
      <c r="E21" s="143"/>
      <c r="F21" s="140"/>
      <c r="G21" s="148"/>
      <c r="H21" s="140"/>
      <c r="I21" s="148"/>
      <c r="J21" s="140"/>
      <c r="L21" s="16"/>
      <c r="M21" s="16"/>
      <c r="N21" s="124" t="s">
        <v>176</v>
      </c>
    </row>
    <row r="22" spans="1:26" ht="15.5" customHeight="1" x14ac:dyDescent="0.35">
      <c r="A22" s="130"/>
      <c r="B22" s="140"/>
      <c r="C22" s="140"/>
      <c r="D22" s="29"/>
      <c r="E22" s="74"/>
      <c r="F22" s="140"/>
      <c r="G22" s="148"/>
      <c r="H22" s="140"/>
      <c r="I22" s="148"/>
      <c r="J22" s="140"/>
      <c r="L22" s="16"/>
      <c r="M22" s="16"/>
      <c r="N22" s="129" t="s">
        <v>16</v>
      </c>
    </row>
    <row r="23" spans="1:26" ht="15.5" customHeight="1" thickBot="1" x14ac:dyDescent="0.55000000000000004">
      <c r="A23" s="130"/>
      <c r="B23" s="140"/>
      <c r="C23" s="140"/>
      <c r="D23" s="151">
        <f>IF($J$1=TRUE,D12+1,"")</f>
        <v>9</v>
      </c>
      <c r="E23" s="139"/>
      <c r="F23" s="145" t="s">
        <v>25</v>
      </c>
      <c r="G23" s="156"/>
      <c r="H23" s="140"/>
      <c r="I23" s="148"/>
      <c r="J23" s="140"/>
      <c r="K23" s="67" t="s">
        <v>59</v>
      </c>
      <c r="L23" s="80" t="s">
        <v>171</v>
      </c>
      <c r="M23" s="53"/>
      <c r="N23" s="16"/>
    </row>
    <row r="24" spans="1:26" ht="15.5" customHeight="1" x14ac:dyDescent="0.35">
      <c r="A24" s="130"/>
      <c r="B24" s="140"/>
      <c r="C24" s="140"/>
      <c r="D24" s="29"/>
      <c r="E24" s="74"/>
      <c r="F24" s="140"/>
      <c r="G24" s="141"/>
      <c r="H24" s="140"/>
      <c r="I24" s="148"/>
      <c r="J24" s="140"/>
      <c r="L24" s="16"/>
      <c r="M24" s="54"/>
      <c r="N24" s="16"/>
    </row>
    <row r="25" spans="1:26" ht="16.5" customHeight="1" thickBot="1" x14ac:dyDescent="0.45">
      <c r="A25" s="130">
        <f>IF($J$2=TRUE,4,"")</f>
        <v>4</v>
      </c>
      <c r="B25" s="149" t="s">
        <v>25</v>
      </c>
      <c r="C25" s="154"/>
      <c r="D25" s="29"/>
      <c r="E25" s="74"/>
      <c r="F25" s="140"/>
      <c r="G25" s="141"/>
      <c r="H25" s="140"/>
      <c r="I25" s="148"/>
      <c r="J25" s="140"/>
      <c r="L25" s="16"/>
      <c r="M25" s="57"/>
      <c r="N25" s="76" t="s">
        <v>171</v>
      </c>
    </row>
    <row r="26" spans="1:26" ht="15.5" customHeight="1" thickBot="1" x14ac:dyDescent="0.45">
      <c r="A26" s="131"/>
      <c r="B26" s="147">
        <f>IF($J$1=TRUE,B20+1,"")</f>
        <v>3</v>
      </c>
      <c r="C26" s="81"/>
      <c r="D26" s="15" t="s">
        <v>25</v>
      </c>
      <c r="E26" s="156"/>
      <c r="F26" s="140"/>
      <c r="G26" s="141"/>
      <c r="H26" s="139"/>
      <c r="I26" s="148"/>
      <c r="J26" s="140"/>
      <c r="L26" s="16"/>
      <c r="M26" s="57"/>
      <c r="N26" s="58" t="s">
        <v>17</v>
      </c>
    </row>
    <row r="27" spans="1:26" ht="15.5" customHeight="1" thickBot="1" x14ac:dyDescent="0.55000000000000004">
      <c r="A27" s="130">
        <f>IF($J$2=TRUE,13,"")</f>
        <v>13</v>
      </c>
      <c r="B27" s="149" t="s">
        <v>175</v>
      </c>
      <c r="C27" s="156"/>
      <c r="D27" s="150"/>
      <c r="E27" s="150"/>
      <c r="F27" s="151"/>
      <c r="G27" s="141"/>
      <c r="H27" s="139"/>
      <c r="I27" s="148"/>
      <c r="J27" s="140"/>
      <c r="K27" s="67" t="s">
        <v>77</v>
      </c>
      <c r="L27" s="80" t="s">
        <v>181</v>
      </c>
      <c r="M27" s="55"/>
      <c r="N27" s="16"/>
    </row>
    <row r="28" spans="1:26" ht="16.5" customHeight="1" x14ac:dyDescent="0.35">
      <c r="A28" s="130"/>
      <c r="B28" s="29"/>
      <c r="C28" s="140"/>
      <c r="D28" s="29"/>
      <c r="E28" s="29"/>
      <c r="F28" s="151"/>
      <c r="G28" s="141"/>
      <c r="H28" s="139"/>
      <c r="I28" s="148"/>
      <c r="J28" s="140"/>
      <c r="L28" s="16"/>
      <c r="M28" s="16"/>
      <c r="N28" s="124" t="s">
        <v>181</v>
      </c>
    </row>
    <row r="29" spans="1:26" ht="15.5" customHeight="1" x14ac:dyDescent="0.35">
      <c r="A29" s="130"/>
      <c r="B29" s="29"/>
      <c r="C29" s="140"/>
      <c r="D29" s="29"/>
      <c r="E29" s="29"/>
      <c r="F29" s="151"/>
      <c r="G29" s="141"/>
      <c r="H29" s="139"/>
      <c r="I29" s="148"/>
      <c r="J29" s="140"/>
      <c r="L29" s="16"/>
      <c r="M29" s="16"/>
      <c r="N29" s="129" t="s">
        <v>18</v>
      </c>
    </row>
    <row r="30" spans="1:26" ht="15.5" customHeight="1" thickBot="1" x14ac:dyDescent="0.4">
      <c r="A30" s="130">
        <f>IF($J$2=TRUE,3,"")</f>
        <v>3</v>
      </c>
      <c r="B30" s="149" t="s">
        <v>28</v>
      </c>
      <c r="C30" s="154"/>
      <c r="D30" s="29"/>
      <c r="E30" s="29"/>
      <c r="F30" s="151"/>
      <c r="G30" s="141"/>
      <c r="H30" s="139"/>
      <c r="I30" s="148"/>
      <c r="J30" s="140"/>
      <c r="K30" s="142"/>
      <c r="N30" s="16"/>
    </row>
    <row r="31" spans="1:26" ht="15.5" customHeight="1" thickBot="1" x14ac:dyDescent="0.4">
      <c r="A31" s="131"/>
      <c r="B31" s="147">
        <f>IF($J$1=TRUE,B26+1,"")</f>
        <v>4</v>
      </c>
      <c r="C31" s="81"/>
      <c r="D31" s="15" t="s">
        <v>28</v>
      </c>
      <c r="E31" s="154"/>
      <c r="F31" s="140"/>
      <c r="G31" s="141"/>
      <c r="H31" s="151">
        <f>IF($J$1=TRUE,H78+1,"")</f>
        <v>25</v>
      </c>
      <c r="I31" s="148"/>
      <c r="J31" s="152" t="s">
        <v>174</v>
      </c>
      <c r="K31" s="154"/>
      <c r="L31" s="16"/>
      <c r="M31" s="16"/>
    </row>
    <row r="32" spans="1:26" ht="15.5" customHeight="1" thickBot="1" x14ac:dyDescent="0.4">
      <c r="A32" s="130">
        <f>IF($J$2=TRUE,14,"")</f>
        <v>14</v>
      </c>
      <c r="B32" s="149" t="s">
        <v>151</v>
      </c>
      <c r="C32" s="156"/>
      <c r="D32" s="142"/>
      <c r="E32" s="148"/>
      <c r="F32" s="140"/>
      <c r="G32" s="141"/>
      <c r="H32" s="140"/>
      <c r="I32" s="148"/>
      <c r="J32" s="140"/>
      <c r="K32" s="27"/>
      <c r="L32" s="16"/>
      <c r="M32" s="16"/>
      <c r="Y32" s="266" t="str">
        <f>P36</f>
        <v>Ryan &amp; Halley</v>
      </c>
      <c r="Z32" s="266">
        <v>10</v>
      </c>
    </row>
    <row r="33" spans="1:26" ht="15.5" customHeight="1" x14ac:dyDescent="0.35">
      <c r="A33" s="130"/>
      <c r="B33" s="140"/>
      <c r="C33" s="140"/>
      <c r="D33" s="142"/>
      <c r="E33" s="148"/>
      <c r="F33" s="140"/>
      <c r="G33" s="141"/>
      <c r="H33" s="140"/>
      <c r="I33" s="148"/>
      <c r="J33" s="140"/>
      <c r="K33" s="27"/>
      <c r="L33" s="16"/>
      <c r="M33" s="16"/>
      <c r="Y33" s="266" t="str">
        <f>V36</f>
        <v>Ty &amp; Liz</v>
      </c>
      <c r="Z33" s="266">
        <v>8</v>
      </c>
    </row>
    <row r="34" spans="1:26" ht="15.5" customHeight="1" thickBot="1" x14ac:dyDescent="0.4">
      <c r="A34" s="130"/>
      <c r="B34" s="140"/>
      <c r="C34" s="140"/>
      <c r="D34" s="151">
        <f>IF($J$1=TRUE,D23+1,"")</f>
        <v>10</v>
      </c>
      <c r="E34" s="139"/>
      <c r="F34" s="145" t="s">
        <v>28</v>
      </c>
      <c r="G34" s="154"/>
      <c r="H34" s="140"/>
      <c r="I34" s="148"/>
      <c r="J34" s="140"/>
      <c r="K34" s="27"/>
      <c r="L34" s="16"/>
      <c r="M34" s="16"/>
      <c r="Y34" s="266" t="str">
        <f>N10</f>
        <v>JG &amp; Paige</v>
      </c>
      <c r="Z34" s="266">
        <v>6</v>
      </c>
    </row>
    <row r="35" spans="1:26" ht="15.5" customHeight="1" x14ac:dyDescent="0.35">
      <c r="A35" s="130"/>
      <c r="B35" s="140"/>
      <c r="C35" s="140"/>
      <c r="D35" s="142"/>
      <c r="E35" s="148"/>
      <c r="F35" s="140"/>
      <c r="G35" s="143"/>
      <c r="H35" s="140"/>
      <c r="I35" s="148"/>
      <c r="J35" s="140"/>
      <c r="K35" s="27"/>
      <c r="L35" s="16"/>
      <c r="M35" s="16"/>
      <c r="Y35" s="266" t="str">
        <f>N13</f>
        <v>Trevor &amp; Maycock</v>
      </c>
      <c r="Z35" s="266">
        <v>5</v>
      </c>
    </row>
    <row r="36" spans="1:26" ht="15.5" customHeight="1" thickBot="1" x14ac:dyDescent="0.5">
      <c r="A36" s="130">
        <f>IF($J$2=TRUE,6,"")</f>
        <v>6</v>
      </c>
      <c r="B36" s="149" t="s">
        <v>171</v>
      </c>
      <c r="C36" s="154"/>
      <c r="D36" s="142"/>
      <c r="E36" s="148"/>
      <c r="F36" s="140"/>
      <c r="G36" s="146"/>
      <c r="H36" s="140"/>
      <c r="I36" s="148"/>
      <c r="J36" s="140"/>
      <c r="K36" s="27"/>
      <c r="L36" s="16"/>
      <c r="M36" s="142"/>
      <c r="N36" s="45"/>
      <c r="P36" s="293" t="s">
        <v>165</v>
      </c>
      <c r="Q36" s="293"/>
      <c r="R36" s="293"/>
      <c r="S36" s="274"/>
      <c r="T36" s="274"/>
      <c r="U36" s="275"/>
      <c r="V36" s="293" t="s">
        <v>174</v>
      </c>
      <c r="W36" s="293"/>
      <c r="Y36" s="266" t="str">
        <f>N18</f>
        <v>Avery &amp; Kayla</v>
      </c>
      <c r="Z36" s="266">
        <v>4</v>
      </c>
    </row>
    <row r="37" spans="1:26" ht="15.5" customHeight="1" thickBot="1" x14ac:dyDescent="0.5">
      <c r="A37" s="131"/>
      <c r="B37" s="147">
        <f>IF($J$1=TRUE,B31+1,"")</f>
        <v>5</v>
      </c>
      <c r="C37" s="81"/>
      <c r="D37" s="15" t="s">
        <v>181</v>
      </c>
      <c r="E37" s="156"/>
      <c r="F37" s="151">
        <f>IF($J$1=TRUE,F20+1,"")</f>
        <v>20</v>
      </c>
      <c r="G37" s="153"/>
      <c r="H37" s="154" t="s">
        <v>165</v>
      </c>
      <c r="I37" s="156"/>
      <c r="J37" s="151">
        <f>IF($J$1=TRUE,L63+1,"")</f>
        <v>28</v>
      </c>
      <c r="K37" s="27"/>
      <c r="L37" s="31" t="s">
        <v>165</v>
      </c>
      <c r="M37" s="154"/>
      <c r="N37" s="16"/>
      <c r="P37" s="294" t="s">
        <v>99</v>
      </c>
      <c r="Q37" s="294"/>
      <c r="R37" s="294"/>
      <c r="S37"/>
      <c r="T37"/>
      <c r="U37"/>
      <c r="V37" s="295" t="s">
        <v>100</v>
      </c>
      <c r="W37" s="295"/>
      <c r="Y37" s="266" t="str">
        <f>N21</f>
        <v>Derek &amp; Haylee</v>
      </c>
      <c r="Z37" s="266">
        <v>3</v>
      </c>
    </row>
    <row r="38" spans="1:26" ht="15.5" customHeight="1" thickBot="1" x14ac:dyDescent="0.4">
      <c r="A38" s="130">
        <f>IF($J$2=TRUE,11,"")</f>
        <v>11</v>
      </c>
      <c r="B38" s="149" t="s">
        <v>181</v>
      </c>
      <c r="C38" s="156"/>
      <c r="D38" s="150"/>
      <c r="E38" s="150"/>
      <c r="F38" s="151"/>
      <c r="G38" s="153"/>
      <c r="H38" s="142"/>
      <c r="I38" s="29"/>
      <c r="J38" s="151"/>
      <c r="K38" s="27"/>
      <c r="L38" s="18"/>
      <c r="M38" s="35"/>
      <c r="N38" s="16"/>
      <c r="Y38" s="266" t="str">
        <f>N25</f>
        <v>Mitch &amp; Katelyn</v>
      </c>
      <c r="Z38" s="266">
        <v>2</v>
      </c>
    </row>
    <row r="39" spans="1:26" ht="15.5" customHeight="1" x14ac:dyDescent="0.35">
      <c r="A39" s="130"/>
      <c r="B39" s="140"/>
      <c r="C39" s="140"/>
      <c r="D39" s="29"/>
      <c r="E39" s="29"/>
      <c r="F39" s="151"/>
      <c r="G39" s="153"/>
      <c r="H39" s="142"/>
      <c r="I39" s="29"/>
      <c r="J39" s="151"/>
      <c r="K39" s="27"/>
      <c r="L39" s="18"/>
      <c r="M39" s="36"/>
      <c r="N39" s="16"/>
      <c r="Y39" s="266" t="str">
        <f>N28</f>
        <v>Blake &amp; Brittany</v>
      </c>
      <c r="Z39" s="266">
        <v>1</v>
      </c>
    </row>
    <row r="40" spans="1:26" ht="15.5" customHeight="1" x14ac:dyDescent="0.35">
      <c r="A40" s="130"/>
      <c r="B40" s="140"/>
      <c r="C40" s="140"/>
      <c r="D40" s="29"/>
      <c r="E40" s="29"/>
      <c r="F40" s="140"/>
      <c r="G40" s="148"/>
      <c r="H40" s="140"/>
      <c r="I40" s="139"/>
      <c r="J40" s="139"/>
      <c r="K40" s="24"/>
      <c r="L40" s="16"/>
      <c r="M40" s="37"/>
      <c r="N40" s="16"/>
    </row>
    <row r="41" spans="1:26" ht="15.5" customHeight="1" thickBot="1" x14ac:dyDescent="0.4">
      <c r="A41" s="130">
        <f>IF($J$2=TRUE,7,"")</f>
        <v>7</v>
      </c>
      <c r="B41" s="149" t="s">
        <v>165</v>
      </c>
      <c r="C41" s="154"/>
      <c r="D41" s="29"/>
      <c r="E41" s="29"/>
      <c r="F41" s="151"/>
      <c r="G41" s="148"/>
      <c r="H41" s="140"/>
      <c r="I41" s="140"/>
      <c r="J41" s="139"/>
      <c r="K41" s="24"/>
      <c r="L41" s="16"/>
      <c r="M41" s="37"/>
      <c r="N41" s="16"/>
    </row>
    <row r="42" spans="1:26" ht="15.5" customHeight="1" thickBot="1" x14ac:dyDescent="0.4">
      <c r="A42" s="131"/>
      <c r="B42" s="147">
        <f>IF($J$1=TRUE,B37+1,"")</f>
        <v>6</v>
      </c>
      <c r="C42" s="81"/>
      <c r="D42" s="15" t="s">
        <v>165</v>
      </c>
      <c r="E42" s="154"/>
      <c r="F42" s="140"/>
      <c r="G42" s="148"/>
      <c r="H42" s="140"/>
      <c r="I42" s="140"/>
      <c r="J42" s="139"/>
      <c r="K42" s="27"/>
      <c r="M42" s="37"/>
      <c r="N42" s="16"/>
    </row>
    <row r="43" spans="1:26" ht="15.5" customHeight="1" thickBot="1" x14ac:dyDescent="0.4">
      <c r="A43" s="130">
        <f>IF($J$2=TRUE,10,"")</f>
        <v>10</v>
      </c>
      <c r="B43" s="149" t="s">
        <v>178</v>
      </c>
      <c r="C43" s="156"/>
      <c r="D43" s="142"/>
      <c r="E43" s="148"/>
      <c r="F43" s="140"/>
      <c r="G43" s="148"/>
      <c r="H43" s="140"/>
      <c r="I43" s="140"/>
      <c r="J43" s="139"/>
      <c r="K43" s="27"/>
      <c r="L43" s="16"/>
      <c r="M43" s="37"/>
      <c r="N43" s="16"/>
    </row>
    <row r="44" spans="1:26" ht="15.5" customHeight="1" x14ac:dyDescent="0.35">
      <c r="A44" s="130"/>
      <c r="B44" s="140"/>
      <c r="C44" s="140"/>
      <c r="D44" s="142"/>
      <c r="E44" s="148"/>
      <c r="F44" s="140"/>
      <c r="G44" s="148"/>
      <c r="H44" s="140"/>
      <c r="I44" s="140"/>
      <c r="J44" s="139"/>
      <c r="K44" s="27"/>
      <c r="L44" s="16"/>
      <c r="M44" s="37"/>
      <c r="N44" s="16"/>
    </row>
    <row r="45" spans="1:26" ht="15.5" customHeight="1" thickBot="1" x14ac:dyDescent="0.4">
      <c r="A45" s="130"/>
      <c r="B45" s="140"/>
      <c r="C45" s="140"/>
      <c r="D45" s="151">
        <f>IF($J$1=TRUE,D34+1,"")</f>
        <v>11</v>
      </c>
      <c r="E45" s="139"/>
      <c r="F45" s="145" t="s">
        <v>165</v>
      </c>
      <c r="G45" s="156"/>
      <c r="H45" s="140"/>
      <c r="I45" s="155" t="s">
        <v>107</v>
      </c>
      <c r="J45" s="15" t="s">
        <v>165</v>
      </c>
      <c r="K45" s="156"/>
      <c r="L45" s="30">
        <f>IF($J$1=TRUE,J37+1,"")</f>
        <v>29</v>
      </c>
      <c r="M45" s="37"/>
      <c r="N45" s="84"/>
    </row>
    <row r="46" spans="1:26" ht="15.5" customHeight="1" x14ac:dyDescent="0.35">
      <c r="B46" s="194"/>
      <c r="C46" s="142"/>
      <c r="D46" s="142"/>
      <c r="E46" s="148"/>
      <c r="F46" s="140"/>
      <c r="G46" s="141"/>
      <c r="H46" s="140"/>
      <c r="I46" s="139"/>
      <c r="J46" s="139"/>
      <c r="M46" s="37"/>
      <c r="N46" s="85"/>
    </row>
    <row r="47" spans="1:26" ht="15.5" customHeight="1" thickBot="1" x14ac:dyDescent="0.4">
      <c r="A47" s="130">
        <v>2</v>
      </c>
      <c r="B47" s="149" t="s">
        <v>180</v>
      </c>
      <c r="C47" s="154"/>
      <c r="D47" s="142"/>
      <c r="E47" s="148"/>
      <c r="F47" s="140"/>
      <c r="G47" s="141"/>
      <c r="H47" s="139"/>
      <c r="I47" s="139"/>
      <c r="J47" s="139"/>
      <c r="M47" s="158"/>
      <c r="N47" s="18"/>
    </row>
    <row r="48" spans="1:26" ht="15.5" customHeight="1" thickBot="1" x14ac:dyDescent="0.4">
      <c r="A48" s="131"/>
      <c r="B48" s="226">
        <f>IF($J$1=TRUE,B42+1,"")</f>
        <v>7</v>
      </c>
      <c r="C48" s="223"/>
      <c r="D48" s="15" t="s">
        <v>177</v>
      </c>
      <c r="E48" s="156"/>
      <c r="F48" s="140"/>
      <c r="G48" s="141"/>
      <c r="H48" s="139"/>
      <c r="I48" s="139"/>
      <c r="J48" s="139"/>
      <c r="M48" s="159"/>
      <c r="N48" s="16"/>
    </row>
    <row r="49" spans="1:14" ht="15.5" customHeight="1" thickBot="1" x14ac:dyDescent="0.4">
      <c r="A49" s="187">
        <v>15</v>
      </c>
      <c r="B49" s="149" t="s">
        <v>177</v>
      </c>
      <c r="C49" s="156"/>
      <c r="D49" s="142"/>
      <c r="E49" s="141"/>
      <c r="F49" s="140"/>
      <c r="G49" s="141"/>
      <c r="H49" s="139"/>
      <c r="I49" s="139"/>
      <c r="J49" s="140"/>
      <c r="K49" s="39" t="s">
        <v>108</v>
      </c>
      <c r="L49" s="84"/>
      <c r="M49" s="157"/>
    </row>
    <row r="50" spans="1:14" ht="15.5" customHeight="1" x14ac:dyDescent="0.35">
      <c r="A50" s="18"/>
      <c r="B50" s="18"/>
      <c r="C50" s="18"/>
      <c r="D50" s="18"/>
      <c r="E50" s="17"/>
      <c r="F50" s="16"/>
      <c r="G50" s="17"/>
      <c r="H50" s="16"/>
      <c r="L50" s="18"/>
    </row>
    <row r="51" spans="1:14" ht="15.5" customHeight="1" x14ac:dyDescent="0.35">
      <c r="A51" s="16"/>
      <c r="B51" s="16"/>
      <c r="C51" s="16"/>
      <c r="D51" s="18"/>
      <c r="E51" s="17"/>
      <c r="F51" s="16"/>
      <c r="G51" s="17"/>
      <c r="H51" s="16"/>
      <c r="L51" s="18"/>
    </row>
    <row r="52" spans="1:14" ht="26" customHeight="1" x14ac:dyDescent="0.55000000000000004">
      <c r="A52" s="11" t="s">
        <v>57</v>
      </c>
      <c r="B52" s="11"/>
      <c r="C52" s="11"/>
      <c r="D52" s="16"/>
      <c r="G52" s="28" t="s">
        <v>55</v>
      </c>
      <c r="M52" s="16"/>
      <c r="N52" s="16"/>
    </row>
    <row r="53" spans="1:14" ht="15.5" customHeight="1" x14ac:dyDescent="0.35">
      <c r="M53" s="16"/>
      <c r="N53" s="16"/>
    </row>
    <row r="54" spans="1:14" ht="15.5" customHeight="1" thickBot="1" x14ac:dyDescent="0.4">
      <c r="C54" s="79" t="s">
        <v>63</v>
      </c>
      <c r="D54" s="26" t="s">
        <v>179</v>
      </c>
      <c r="E54" s="154"/>
      <c r="M54" s="16"/>
      <c r="N54" s="16"/>
    </row>
    <row r="55" spans="1:14" ht="15.5" customHeight="1" x14ac:dyDescent="0.35">
      <c r="A55" s="16"/>
      <c r="C55" s="45"/>
      <c r="D55" s="86"/>
      <c r="E55" s="47"/>
      <c r="L55" s="18"/>
      <c r="M55" s="16"/>
      <c r="N55" s="16"/>
    </row>
    <row r="56" spans="1:14" ht="15.5" customHeight="1" thickBot="1" x14ac:dyDescent="0.4">
      <c r="D56" s="49">
        <f>IF($J$1=TRUE,D71+1,"")</f>
        <v>16</v>
      </c>
      <c r="E56" s="87"/>
      <c r="F56" s="26" t="s">
        <v>206</v>
      </c>
      <c r="G56" s="154"/>
      <c r="H56" s="16"/>
      <c r="I56" s="16"/>
      <c r="J56" s="16"/>
      <c r="K56" s="67" t="s">
        <v>80</v>
      </c>
      <c r="L56" s="53" t="s">
        <v>165</v>
      </c>
      <c r="M56" s="154"/>
      <c r="N56" s="18"/>
    </row>
    <row r="57" spans="1:14" ht="15.5" customHeight="1" thickBot="1" x14ac:dyDescent="0.4">
      <c r="A57" s="83" t="s">
        <v>66</v>
      </c>
      <c r="B57" s="26" t="s">
        <v>151</v>
      </c>
      <c r="C57" s="154"/>
      <c r="E57" s="82"/>
      <c r="F57" s="18"/>
      <c r="G57" s="19"/>
      <c r="H57" s="16"/>
      <c r="I57" s="16"/>
      <c r="J57" s="16"/>
      <c r="K57" s="17"/>
      <c r="L57" s="16"/>
      <c r="M57" s="57"/>
    </row>
    <row r="58" spans="1:14" ht="15.5" customHeight="1" thickBot="1" x14ac:dyDescent="0.4">
      <c r="A58" s="17"/>
      <c r="B58" s="49">
        <f>IF($J$1=TRUE,D45+1,"")</f>
        <v>12</v>
      </c>
      <c r="C58" s="81"/>
      <c r="D58" s="26" t="s">
        <v>171</v>
      </c>
      <c r="E58" s="156"/>
      <c r="F58" s="18"/>
      <c r="G58" s="27"/>
      <c r="H58" s="18"/>
      <c r="I58" s="16"/>
      <c r="J58" s="16"/>
      <c r="K58" s="17"/>
      <c r="L58" s="16"/>
      <c r="M58" s="57"/>
    </row>
    <row r="59" spans="1:14" ht="15.5" customHeight="1" thickBot="1" x14ac:dyDescent="0.4">
      <c r="A59" s="83" t="s">
        <v>64</v>
      </c>
      <c r="B59" s="26" t="s">
        <v>171</v>
      </c>
      <c r="C59" s="156"/>
      <c r="F59" s="30">
        <f>IF($J$1=TRUE,F37+1,"")</f>
        <v>21</v>
      </c>
      <c r="G59" s="82"/>
      <c r="H59" s="53" t="s">
        <v>176</v>
      </c>
      <c r="I59" s="154"/>
      <c r="J59" s="16"/>
      <c r="K59" s="17"/>
      <c r="L59" s="16"/>
      <c r="M59" s="57"/>
      <c r="N59" s="16"/>
    </row>
    <row r="60" spans="1:14" ht="15.5" customHeight="1" x14ac:dyDescent="0.35">
      <c r="A60" s="17"/>
      <c r="B60" s="79"/>
      <c r="F60" s="30"/>
      <c r="G60" s="161" t="s">
        <v>114</v>
      </c>
      <c r="H60" s="18"/>
      <c r="I60" s="40"/>
      <c r="J60" s="16"/>
      <c r="K60" s="17"/>
      <c r="L60" s="16"/>
      <c r="M60" s="57"/>
      <c r="N60" s="16"/>
    </row>
    <row r="61" spans="1:14" ht="15.5" customHeight="1" thickBot="1" x14ac:dyDescent="0.4">
      <c r="A61" s="17"/>
      <c r="B61" s="17"/>
      <c r="C61" s="17" t="s">
        <v>58</v>
      </c>
      <c r="D61" s="26" t="s">
        <v>176</v>
      </c>
      <c r="E61" s="154"/>
      <c r="F61" s="18"/>
      <c r="G61" s="27"/>
      <c r="H61" s="18"/>
      <c r="I61" s="24"/>
      <c r="J61" s="16"/>
      <c r="K61" s="17"/>
      <c r="M61" s="57"/>
      <c r="N61" s="16"/>
    </row>
    <row r="62" spans="1:14" ht="15.5" customHeight="1" x14ac:dyDescent="0.35">
      <c r="A62" s="17"/>
      <c r="B62" s="224"/>
      <c r="C62" s="17"/>
      <c r="D62" s="86"/>
      <c r="E62" s="47"/>
      <c r="F62" s="18"/>
      <c r="G62" s="27"/>
      <c r="H62" s="18"/>
      <c r="I62" s="24"/>
      <c r="J62" s="16"/>
      <c r="K62" s="17"/>
      <c r="L62" s="30"/>
      <c r="M62" s="57"/>
      <c r="N62" s="16"/>
    </row>
    <row r="63" spans="1:14" ht="15.5" customHeight="1" thickBot="1" x14ac:dyDescent="0.4">
      <c r="A63" s="83"/>
      <c r="B63" s="67"/>
      <c r="C63" s="83"/>
      <c r="D63" s="49">
        <f>IF($J$1=TRUE,D56+1,"")</f>
        <v>17</v>
      </c>
      <c r="E63" s="87"/>
      <c r="F63" s="41" t="s">
        <v>176</v>
      </c>
      <c r="G63" s="156"/>
      <c r="H63" s="30">
        <f>IF($J$1=TRUE,F74+1,"")</f>
        <v>23</v>
      </c>
      <c r="I63" s="27"/>
      <c r="J63" s="53" t="s">
        <v>28</v>
      </c>
      <c r="K63" s="154"/>
      <c r="L63" s="30">
        <f>IF($J$1=TRUE,J71+1,"")</f>
        <v>27</v>
      </c>
      <c r="M63" s="57"/>
      <c r="N63" s="88" t="s">
        <v>109</v>
      </c>
    </row>
    <row r="64" spans="1:14" ht="15.5" customHeight="1" thickBot="1" x14ac:dyDescent="0.4">
      <c r="A64" s="39" t="s">
        <v>65</v>
      </c>
      <c r="B64" s="228" t="s">
        <v>178</v>
      </c>
      <c r="C64" s="154"/>
      <c r="E64" s="82"/>
      <c r="F64" s="42"/>
      <c r="G64" s="23"/>
      <c r="H64" s="30"/>
      <c r="I64" s="161" t="s">
        <v>115</v>
      </c>
      <c r="J64" s="18"/>
      <c r="K64" s="40"/>
      <c r="L64" s="30"/>
      <c r="M64" s="161" t="s">
        <v>117</v>
      </c>
      <c r="N64" s="44"/>
    </row>
    <row r="65" spans="1:14" ht="15.5" customHeight="1" thickBot="1" x14ac:dyDescent="0.4">
      <c r="A65" s="44"/>
      <c r="B65" s="225">
        <f>IF($J$1=TRUE,B58+1,"")</f>
        <v>13</v>
      </c>
      <c r="C65" s="227"/>
      <c r="D65" s="26" t="s">
        <v>180</v>
      </c>
      <c r="E65" s="156"/>
      <c r="F65" s="16"/>
      <c r="G65" s="17"/>
      <c r="H65" s="18"/>
      <c r="I65" s="27"/>
      <c r="J65" s="16"/>
      <c r="K65" s="27"/>
      <c r="L65" s="16"/>
      <c r="M65" s="57"/>
      <c r="N65" s="16"/>
    </row>
    <row r="66" spans="1:14" ht="15.5" customHeight="1" thickBot="1" x14ac:dyDescent="0.4">
      <c r="A66" s="39" t="s">
        <v>153</v>
      </c>
      <c r="B66" s="228" t="s">
        <v>180</v>
      </c>
      <c r="C66" s="156"/>
      <c r="F66" s="16"/>
      <c r="G66" s="17"/>
      <c r="H66" s="18"/>
      <c r="I66" s="27"/>
      <c r="J66" s="16"/>
      <c r="K66" s="27"/>
      <c r="L66" s="16"/>
      <c r="M66" s="57"/>
      <c r="N66" s="16"/>
    </row>
    <row r="67" spans="1:14" ht="15.5" customHeight="1" thickBot="1" x14ac:dyDescent="0.4">
      <c r="A67" s="83"/>
      <c r="B67" s="224"/>
      <c r="C67" s="17"/>
      <c r="F67" s="16"/>
      <c r="G67" s="83" t="s">
        <v>71</v>
      </c>
      <c r="H67" s="41" t="s">
        <v>28</v>
      </c>
      <c r="I67" s="156"/>
      <c r="J67" s="16"/>
      <c r="K67" s="27"/>
      <c r="L67" s="16"/>
      <c r="M67" s="57"/>
      <c r="N67" s="16"/>
    </row>
    <row r="68" spans="1:14" ht="15.5" customHeight="1" x14ac:dyDescent="0.35">
      <c r="A68" s="83"/>
      <c r="B68" s="224"/>
      <c r="C68" s="17"/>
      <c r="F68" s="16"/>
      <c r="G68" s="17"/>
      <c r="H68" s="16"/>
      <c r="I68" s="16"/>
      <c r="J68" s="16"/>
      <c r="K68" s="27"/>
      <c r="L68" s="16"/>
      <c r="M68" s="57"/>
      <c r="N68" s="16"/>
    </row>
    <row r="69" spans="1:14" ht="15.5" customHeight="1" thickBot="1" x14ac:dyDescent="0.4">
      <c r="A69" s="83"/>
      <c r="B69" s="79"/>
      <c r="C69" s="67" t="s">
        <v>62</v>
      </c>
      <c r="D69" s="26" t="s">
        <v>120</v>
      </c>
      <c r="E69" s="154"/>
      <c r="F69" s="16"/>
      <c r="G69" s="17"/>
      <c r="H69" s="16"/>
      <c r="I69" s="16"/>
      <c r="J69" s="16"/>
      <c r="K69" s="27"/>
      <c r="L69" s="16"/>
      <c r="M69" s="57"/>
      <c r="N69" s="16"/>
    </row>
    <row r="70" spans="1:14" ht="15.5" customHeight="1" x14ac:dyDescent="0.35">
      <c r="A70" s="83"/>
      <c r="B70" s="79"/>
      <c r="C70" s="45"/>
      <c r="D70" s="86"/>
      <c r="E70" s="47"/>
      <c r="F70" s="16"/>
      <c r="G70" s="17"/>
      <c r="H70" s="16"/>
      <c r="I70" s="16"/>
      <c r="J70" s="16"/>
      <c r="K70" s="27"/>
      <c r="L70" s="16"/>
      <c r="M70" s="57"/>
      <c r="N70" s="16"/>
    </row>
    <row r="71" spans="1:14" ht="15.5" customHeight="1" thickBot="1" x14ac:dyDescent="0.4">
      <c r="A71" s="83"/>
      <c r="B71" s="79"/>
      <c r="D71" s="49">
        <f>IF($J$1=TRUE,B80+1,"")</f>
        <v>15</v>
      </c>
      <c r="E71" s="87"/>
      <c r="F71" s="26" t="s">
        <v>177</v>
      </c>
      <c r="G71" s="154"/>
      <c r="H71" s="16"/>
      <c r="I71" s="16"/>
      <c r="J71" s="30">
        <f>IF($J$1=TRUE,H31+1,"")</f>
        <v>26</v>
      </c>
      <c r="K71" s="27"/>
      <c r="L71" s="53" t="s">
        <v>28</v>
      </c>
      <c r="M71" s="156"/>
      <c r="N71" s="16"/>
    </row>
    <row r="72" spans="1:14" ht="15.5" customHeight="1" x14ac:dyDescent="0.35">
      <c r="A72" s="83"/>
      <c r="B72" s="79"/>
      <c r="E72" s="82"/>
      <c r="F72" s="18"/>
      <c r="G72" s="19"/>
      <c r="H72" s="16"/>
      <c r="I72" s="16"/>
      <c r="J72" s="16"/>
      <c r="K72" s="161" t="s">
        <v>116</v>
      </c>
      <c r="N72" s="16"/>
    </row>
    <row r="73" spans="1:14" ht="15.5" customHeight="1" thickBot="1" x14ac:dyDescent="0.4">
      <c r="A73" s="83"/>
      <c r="B73" s="79"/>
      <c r="C73" s="67" t="s">
        <v>110</v>
      </c>
      <c r="D73" s="26" t="s">
        <v>177</v>
      </c>
      <c r="E73" s="156"/>
      <c r="F73" s="18"/>
      <c r="G73" s="24"/>
      <c r="H73" s="16"/>
      <c r="I73" s="16"/>
      <c r="J73" s="16"/>
      <c r="K73" s="27"/>
      <c r="N73" s="16"/>
    </row>
    <row r="74" spans="1:14" ht="15.5" customHeight="1" thickBot="1" x14ac:dyDescent="0.4">
      <c r="A74" s="83"/>
      <c r="B74" s="79"/>
      <c r="F74" s="30">
        <f>IF($J$1=TRUE,F59+1,"")</f>
        <v>22</v>
      </c>
      <c r="G74" s="27"/>
      <c r="H74" s="26" t="s">
        <v>177</v>
      </c>
      <c r="I74" s="154"/>
      <c r="J74" s="16"/>
      <c r="K74" s="27"/>
      <c r="N74" s="16"/>
    </row>
    <row r="75" spans="1:14" ht="15.5" customHeight="1" x14ac:dyDescent="0.35">
      <c r="A75" s="83"/>
      <c r="B75" s="79"/>
      <c r="F75" s="18"/>
      <c r="G75" s="161" t="s">
        <v>114</v>
      </c>
      <c r="H75" s="18"/>
      <c r="I75" s="19"/>
      <c r="J75" s="16"/>
      <c r="K75" s="27"/>
      <c r="N75" s="16"/>
    </row>
    <row r="76" spans="1:14" ht="15.5" customHeight="1" thickBot="1" x14ac:dyDescent="0.4">
      <c r="A76" s="83"/>
      <c r="B76" s="224"/>
      <c r="C76" s="17" t="s">
        <v>79</v>
      </c>
      <c r="D76" s="26" t="s">
        <v>181</v>
      </c>
      <c r="E76" s="154"/>
      <c r="F76" s="18"/>
      <c r="G76" s="27"/>
      <c r="H76" s="18"/>
      <c r="I76" s="24"/>
      <c r="J76" s="16"/>
      <c r="K76" s="27"/>
      <c r="N76" s="16"/>
    </row>
    <row r="77" spans="1:14" ht="15.5" customHeight="1" x14ac:dyDescent="0.35">
      <c r="A77" s="83"/>
      <c r="B77" s="17"/>
      <c r="C77" s="17"/>
      <c r="D77" s="86"/>
      <c r="E77" s="47"/>
      <c r="F77" s="18"/>
      <c r="G77" s="27"/>
      <c r="H77" s="18"/>
      <c r="I77" s="24"/>
      <c r="J77" s="16"/>
      <c r="K77" s="27"/>
      <c r="N77" s="16"/>
    </row>
    <row r="78" spans="1:14" ht="15.5" customHeight="1" thickBot="1" x14ac:dyDescent="0.4">
      <c r="A78" s="83"/>
      <c r="B78" s="83"/>
      <c r="C78" s="83"/>
      <c r="D78" s="49">
        <f>IF($J$1=TRUE,D63+1,"")</f>
        <v>18</v>
      </c>
      <c r="E78" s="87"/>
      <c r="F78" s="41" t="s">
        <v>181</v>
      </c>
      <c r="G78" s="156"/>
      <c r="H78" s="30">
        <f>IF($J$1=TRUE,H63+1,"")</f>
        <v>24</v>
      </c>
      <c r="I78" s="27"/>
      <c r="J78" s="53" t="s">
        <v>177</v>
      </c>
      <c r="K78" s="156"/>
      <c r="N78" s="16"/>
    </row>
    <row r="79" spans="1:14" ht="15.5" customHeight="1" thickBot="1" x14ac:dyDescent="0.4">
      <c r="A79" s="83" t="s">
        <v>61</v>
      </c>
      <c r="B79" s="26" t="s">
        <v>138</v>
      </c>
      <c r="C79" s="154"/>
      <c r="D79" s="89" t="s">
        <v>6</v>
      </c>
      <c r="E79" s="82"/>
      <c r="F79" s="16"/>
      <c r="G79" s="17"/>
      <c r="H79" s="18"/>
      <c r="I79" s="161" t="s">
        <v>115</v>
      </c>
      <c r="N79" s="16"/>
    </row>
    <row r="80" spans="1:14" ht="15.5" customHeight="1" thickBot="1" x14ac:dyDescent="0.4">
      <c r="A80" s="83"/>
      <c r="B80" s="49">
        <f>IF($J$1=TRUE,B65+1,"")</f>
        <v>14</v>
      </c>
      <c r="C80" s="81"/>
      <c r="D80" s="26" t="s">
        <v>138</v>
      </c>
      <c r="E80" s="156"/>
      <c r="F80" s="16"/>
      <c r="G80" s="17"/>
      <c r="H80" s="18"/>
      <c r="I80" s="27"/>
      <c r="N80" s="16"/>
    </row>
    <row r="81" spans="1:14" ht="15.5" customHeight="1" thickBot="1" x14ac:dyDescent="0.4">
      <c r="A81" s="83" t="s">
        <v>60</v>
      </c>
      <c r="B81" s="26" t="s">
        <v>175</v>
      </c>
      <c r="C81" s="156"/>
      <c r="F81" s="16"/>
      <c r="I81" s="24"/>
      <c r="J81" s="16"/>
      <c r="K81" s="17"/>
      <c r="N81" s="16"/>
    </row>
    <row r="82" spans="1:14" ht="15.5" customHeight="1" thickBot="1" x14ac:dyDescent="0.4">
      <c r="A82" s="17"/>
      <c r="B82" s="17"/>
      <c r="C82" s="17"/>
      <c r="F82" s="16"/>
      <c r="G82" s="83" t="s">
        <v>70</v>
      </c>
      <c r="H82" s="41" t="s">
        <v>25</v>
      </c>
      <c r="I82" s="156"/>
      <c r="J82" s="16"/>
      <c r="K82" s="17"/>
      <c r="N82" s="16"/>
    </row>
    <row r="83" spans="1:14" ht="15.5" customHeight="1" x14ac:dyDescent="0.35">
      <c r="A83" s="17"/>
      <c r="B83" s="17"/>
      <c r="C83" s="17"/>
      <c r="D83" s="16"/>
      <c r="E83" s="17"/>
      <c r="F83" s="16"/>
      <c r="G83" s="16"/>
      <c r="H83" s="16"/>
      <c r="I83" s="17"/>
      <c r="L83" s="16"/>
      <c r="M83" s="16"/>
      <c r="N83" s="16"/>
    </row>
    <row r="84" spans="1:14" ht="15.5" customHeight="1" x14ac:dyDescent="0.35">
      <c r="A84" s="17"/>
      <c r="B84" s="17"/>
      <c r="C84" s="17"/>
      <c r="D84" s="16"/>
      <c r="E84" s="17"/>
      <c r="F84" s="16"/>
      <c r="G84" s="16"/>
      <c r="H84" s="16"/>
      <c r="I84" s="17"/>
      <c r="J84" s="16"/>
      <c r="K84" s="17"/>
      <c r="L84" s="16"/>
      <c r="M84" s="16"/>
      <c r="N84" s="16"/>
    </row>
    <row r="85" spans="1:14" ht="15.5" customHeight="1" x14ac:dyDescent="0.35">
      <c r="H85" s="16"/>
      <c r="I85" s="17"/>
      <c r="J85" s="16"/>
      <c r="K85" s="17"/>
      <c r="L85" s="16"/>
      <c r="M85" s="16"/>
      <c r="N85" s="16"/>
    </row>
    <row r="86" spans="1:14" ht="15.5" customHeight="1" x14ac:dyDescent="0.35">
      <c r="A86" s="16"/>
      <c r="B86" s="16"/>
      <c r="C86" s="16"/>
      <c r="D86" s="16"/>
      <c r="E86" s="17"/>
      <c r="F86" s="16"/>
      <c r="G86" s="17"/>
      <c r="H86" s="16"/>
      <c r="I86" s="16"/>
      <c r="J86" s="16"/>
      <c r="K86" s="17"/>
      <c r="L86" s="16"/>
      <c r="M86" s="16"/>
      <c r="N86" s="16"/>
    </row>
    <row r="87" spans="1:14" ht="15.5" customHeight="1" x14ac:dyDescent="0.35">
      <c r="A87" s="16"/>
      <c r="B87" s="16"/>
      <c r="C87" s="16"/>
      <c r="D87" s="16"/>
      <c r="E87" s="17"/>
      <c r="F87" s="16"/>
      <c r="G87" s="17"/>
      <c r="H87" s="16"/>
      <c r="I87" s="16"/>
      <c r="J87" s="16"/>
      <c r="K87" s="17"/>
      <c r="L87" s="16"/>
      <c r="M87" s="16"/>
      <c r="N87" s="16"/>
    </row>
    <row r="88" spans="1:14" ht="15.5" customHeight="1" x14ac:dyDescent="0.35">
      <c r="A88" s="16"/>
      <c r="B88" s="16"/>
      <c r="C88" s="16"/>
      <c r="D88" s="16"/>
      <c r="E88" s="17"/>
      <c r="F88" s="16"/>
      <c r="G88" s="17"/>
      <c r="H88" s="16"/>
      <c r="I88" s="16"/>
      <c r="J88" s="16"/>
      <c r="K88" s="17"/>
      <c r="L88" s="16"/>
      <c r="M88" s="16"/>
      <c r="N88" s="16"/>
    </row>
    <row r="89" spans="1:14" ht="15.5" customHeight="1" x14ac:dyDescent="0.35">
      <c r="A89" s="16"/>
      <c r="B89" s="16"/>
      <c r="C89" s="16"/>
      <c r="D89" s="16"/>
      <c r="E89" s="17"/>
      <c r="F89" s="16"/>
      <c r="G89" s="17"/>
      <c r="H89" s="16"/>
      <c r="I89" s="16"/>
      <c r="J89" s="16"/>
      <c r="K89" s="17"/>
      <c r="L89" s="16"/>
      <c r="M89" s="16"/>
      <c r="N89" s="16"/>
    </row>
    <row r="90" spans="1:14" ht="15.5" customHeight="1" x14ac:dyDescent="0.35">
      <c r="A90" s="16"/>
      <c r="B90" s="16"/>
      <c r="C90" s="16"/>
      <c r="D90" s="16"/>
      <c r="E90" s="17"/>
      <c r="F90" s="16"/>
      <c r="G90" s="17"/>
      <c r="H90" s="16"/>
      <c r="I90" s="16"/>
      <c r="J90" s="16"/>
      <c r="K90" s="17"/>
      <c r="L90" s="16"/>
      <c r="M90" s="16"/>
      <c r="N90" s="16"/>
    </row>
  </sheetData>
  <mergeCells count="6">
    <mergeCell ref="A2:D2"/>
    <mergeCell ref="P36:R36"/>
    <mergeCell ref="V36:W36"/>
    <mergeCell ref="P37:R37"/>
    <mergeCell ref="V37:W37"/>
    <mergeCell ref="Q10:V12"/>
  </mergeCells>
  <hyperlinks>
    <hyperlink ref="H2" location="Instructions!A1" display="Instructions" xr:uid="{00000000-0004-0000-0100-000000000000}"/>
    <hyperlink ref="A2" r:id="rId1" display="Tournament Bracket Template by Vertex42.com" xr:uid="{00000000-0004-0000-0100-000001000000}"/>
    <hyperlink ref="Q10" location="Scoreboard!A1" display="Return to Scoreboard" xr:uid="{00000000-0004-0000-0100-000002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Scoreboard!$C$4:$C$18</xm:f>
          </x14:formula1>
          <xm:sqref>N25 N28 B14 D9 B16 B19 B21 B25 B27 B30 B32 B36 B38 B41 B43 B47 B49 P36:R36 V36:W36 N10 N13 N18 N21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AA24"/>
  <sheetViews>
    <sheetView showGridLines="0" showRowColHeaders="0" showZeros="0" zoomScale="85" zoomScaleNormal="85" workbookViewId="0">
      <selection activeCell="V3" sqref="V3:Y3"/>
    </sheetView>
  </sheetViews>
  <sheetFormatPr defaultRowHeight="14.5" x14ac:dyDescent="0.35"/>
  <cols>
    <col min="4" max="4" width="13.54296875" customWidth="1"/>
    <col min="8" max="8" width="14.7265625" customWidth="1"/>
    <col min="11" max="11" width="28.1796875" bestFit="1" customWidth="1"/>
    <col min="12" max="12" width="11.08984375" hidden="1" customWidth="1"/>
    <col min="13" max="15" width="8.7265625" hidden="1" customWidth="1"/>
    <col min="16" max="16" width="7.08984375" customWidth="1"/>
    <col min="17" max="17" width="9.6328125" hidden="1" customWidth="1"/>
    <col min="18" max="18" width="16.1796875" hidden="1" customWidth="1"/>
    <col min="19" max="21" width="8.7265625" hidden="1" customWidth="1"/>
    <col min="22" max="22" width="16.08984375" customWidth="1"/>
    <col min="23" max="23" width="13.1796875" customWidth="1"/>
    <col min="24" max="25" width="8.81640625" customWidth="1"/>
    <col min="26" max="26" width="13.1796875" customWidth="1"/>
  </cols>
  <sheetData>
    <row r="3" spans="2:26" ht="28" x14ac:dyDescent="0.6">
      <c r="F3" s="8"/>
      <c r="V3" s="297" t="s">
        <v>69</v>
      </c>
      <c r="W3" s="297"/>
      <c r="X3" s="297"/>
      <c r="Y3" s="297"/>
      <c r="Z3" s="163"/>
    </row>
    <row r="4" spans="2:26" x14ac:dyDescent="0.35">
      <c r="E4" s="8"/>
    </row>
    <row r="5" spans="2:26" hidden="1" x14ac:dyDescent="0.35"/>
    <row r="6" spans="2:26" hidden="1" x14ac:dyDescent="0.35"/>
    <row r="7" spans="2:26" ht="15" thickBot="1" x14ac:dyDescent="0.4">
      <c r="D7" s="277"/>
    </row>
    <row r="8" spans="2:26" ht="24" customHeight="1" thickTop="1" thickBot="1" x14ac:dyDescent="0.6">
      <c r="C8" s="105"/>
      <c r="D8" s="105"/>
      <c r="E8" s="105"/>
      <c r="F8" s="105"/>
      <c r="G8" s="105"/>
      <c r="H8" s="105"/>
      <c r="I8" s="105"/>
      <c r="J8" s="214" t="s">
        <v>85</v>
      </c>
      <c r="K8" s="267" t="s">
        <v>91</v>
      </c>
      <c r="L8" s="215" t="s">
        <v>86</v>
      </c>
      <c r="M8" s="215" t="s">
        <v>87</v>
      </c>
      <c r="N8" s="215" t="s">
        <v>88</v>
      </c>
      <c r="O8" s="215" t="s">
        <v>89</v>
      </c>
      <c r="P8" s="216" t="s">
        <v>105</v>
      </c>
      <c r="Q8" s="198" t="s">
        <v>104</v>
      </c>
      <c r="R8" s="197" t="s">
        <v>90</v>
      </c>
      <c r="W8" s="171" t="s">
        <v>118</v>
      </c>
      <c r="X8" s="172" t="s">
        <v>121</v>
      </c>
      <c r="Y8" s="173" t="s">
        <v>122</v>
      </c>
      <c r="Z8" s="174" t="s">
        <v>119</v>
      </c>
    </row>
    <row r="9" spans="2:26" ht="24" customHeight="1" thickBot="1" x14ac:dyDescent="0.65">
      <c r="C9" s="302" t="s">
        <v>101</v>
      </c>
      <c r="D9" s="303"/>
      <c r="E9" s="105"/>
      <c r="F9" s="105"/>
      <c r="G9" s="304" t="s">
        <v>102</v>
      </c>
      <c r="H9" s="305"/>
      <c r="I9" s="105"/>
      <c r="J9" s="234">
        <f t="shared" ref="J9:J23" si="0">RANK(P9,$P$9:$P$23,0)</f>
        <v>10</v>
      </c>
      <c r="K9" s="268" t="str">
        <f>$R9</f>
        <v>Mitch &amp; Katelyn</v>
      </c>
      <c r="L9" s="110" t="str">
        <f>LEFT(Stump!$R9,FIND(" ",Stump!$R9,1))</f>
        <v xml:space="preserve">Mitch </v>
      </c>
      <c r="M9" s="110" t="str">
        <f>RIGHT(R9,LEN(R9)-FIND("*",SUBSTITUTE(R9," ","*",LEN(R9)-LEN(SUBSTITUTE(R9," ","")))))</f>
        <v>Katelyn</v>
      </c>
      <c r="N9" s="110">
        <f>IF($C$10=M9,10,IF($C$11=M9,8,IF($C$12=M9,6,(IF($C$13=M9,5,(IF($C$14=M9,4,IF($C$15=M9,3,IF($C$16=M9,2,IF($C$17=M9,1,0))))))))))</f>
        <v>1</v>
      </c>
      <c r="O9" s="110">
        <f t="shared" ref="O9:O22" si="1">IF($G$10=L9,10,IF($G$11=L9,8,IF($G$12=L9,6,(IF($G$13=L9,5,(IF($G$14=L9,4,IF($G$15=L9,3,IF($G$16=L9,2,IF($G$17=L9,1,0))))))))))</f>
        <v>3</v>
      </c>
      <c r="P9" s="217">
        <f t="shared" ref="P9:P23" si="2">SUM(N9:O9)</f>
        <v>4</v>
      </c>
      <c r="Q9" s="195"/>
      <c r="R9" s="196" t="str">
        <f>Scoreboard!C4</f>
        <v>Mitch &amp; Katelyn</v>
      </c>
      <c r="S9">
        <f>IF(P9&lt;&gt;0,SUM(N9:O9)," ")</f>
        <v>4</v>
      </c>
      <c r="T9" s="126" t="str">
        <f ca="1">IFERROR(OFFSET($K$9,MATCH(LARGE($S$9:$S$23,1),$S$9:$S$23,0)-1,0)," ")</f>
        <v>Billy &amp; Jordan</v>
      </c>
      <c r="U9">
        <v>10</v>
      </c>
      <c r="W9" s="175" t="s">
        <v>193</v>
      </c>
      <c r="X9" s="164">
        <v>1</v>
      </c>
      <c r="Y9" s="164">
        <v>15</v>
      </c>
      <c r="Z9" s="176" t="str">
        <f>IFERROR(IF(Table5[[#This Row],[Guy]]=$L$15,$M$15,IF(Table5[[#This Row],[Guy]]=$L$9,$M$9,IF(Table5[[#This Row],[Guy]]=Stump!$L9,Stump!$M9,IF(Table5[[#This Row],[Guy]]=$L$10,$M$10,IF(Table5[[#This Row],[Guy]]=$L$11,$M$11,IF(Table5[[#This Row],[Guy]]=$L$12,$M$12,IF(Table5[[#This Row],[Guy]]=$L$13,$M$13,IF(Table5[[#This Row],[Guy]]=$L$14,$M$14,IF(Table5[[#This Row],[Guy]]=K15,L15,IF(Table5[[#This Row],[Guy]]=$L$16,$M$16,IF(Table5[[#This Row],[Guy]]=$L$17,$M$17,IF(Table5[[#This Row],[Guy]]=$L$18,$M$18,IF(Table5[[#This Row],[Guy]]=$L$19,$M$19,IF(Table5[[#This Row],[Guy]]=$L$20,$M$20,IF(Table5[[#This Row],[Guy]]=$L$21,$M$21,IF(Table5[[#This Row],[Guy]]=$L$22,$M$22,IF(Table5[[#This Row],[Guy]]=$L$23,$M$23," ")))))))))))))))))," ")</f>
        <v>Katelyn</v>
      </c>
    </row>
    <row r="10" spans="2:26" ht="24" customHeight="1" thickBot="1" x14ac:dyDescent="0.65">
      <c r="B10" s="105">
        <v>1</v>
      </c>
      <c r="C10" s="298" t="s">
        <v>182</v>
      </c>
      <c r="D10" s="299"/>
      <c r="E10" s="105"/>
      <c r="F10" s="105">
        <v>1</v>
      </c>
      <c r="G10" s="300" t="s">
        <v>201</v>
      </c>
      <c r="H10" s="301"/>
      <c r="I10" s="105"/>
      <c r="J10" s="235">
        <f t="shared" si="0"/>
        <v>2</v>
      </c>
      <c r="K10" s="269" t="str">
        <f t="shared" ref="K10:K22" si="3">$R10</f>
        <v>Avery &amp; Kayla</v>
      </c>
      <c r="L10" s="110" t="str">
        <f>LEFT(Stump!$R10,FIND(" ",Stump!$R10,1))</f>
        <v xml:space="preserve">Avery </v>
      </c>
      <c r="M10" s="112" t="str">
        <f t="shared" ref="M10:M22" si="4">RIGHT(R10,LEN(R10)-FIND("*",SUBSTITUTE(R10," ","*",LEN(R10)-LEN(SUBSTITUTE(R10," ","")))))</f>
        <v>Kayla</v>
      </c>
      <c r="N10" s="112">
        <f t="shared" ref="N10:N22" si="5">IF($C$10=M10,10,IF($C$11=M10,8,IF($C$12=M10,6,(IF($C$13=M10,5,(IF($C$14=M10,4,IF($C$15=M10,3,IF($C$16=M10,2,IF($C$17=M10,1,0))))))))))</f>
        <v>10</v>
      </c>
      <c r="O10" s="112">
        <f t="shared" si="1"/>
        <v>0</v>
      </c>
      <c r="P10" s="218">
        <f t="shared" si="2"/>
        <v>10</v>
      </c>
      <c r="Q10" s="199"/>
      <c r="R10" s="196" t="str">
        <f>Scoreboard!C5</f>
        <v>Avery &amp; Kayla</v>
      </c>
      <c r="S10">
        <f t="shared" ref="S10:S23" si="6">IF(P10&lt;&gt;0,SUM(N10:O10)," ")</f>
        <v>10</v>
      </c>
      <c r="T10" s="126" t="str">
        <f ca="1">IFERROR(OFFSET($K$9,MATCH(LARGE($S$9:$S$23,2),$S$9:$S$23,0)-1,0)," ")</f>
        <v>Avery &amp; Kayla</v>
      </c>
      <c r="U10">
        <v>8</v>
      </c>
      <c r="W10" s="175" t="s">
        <v>201</v>
      </c>
      <c r="X10" s="162">
        <v>2</v>
      </c>
      <c r="Y10" s="162">
        <v>14</v>
      </c>
      <c r="Z10" s="176" t="str">
        <f>IFERROR(IF(Table5[[#This Row],[Guy]]=$L$15,$M$15,IF(Table5[[#This Row],[Guy]]=$L$9,$M$9,IF(Table5[[#This Row],[Guy]]=Stump!$L10,Stump!$M10,IF(Table5[[#This Row],[Guy]]=$L$10,$M$10,IF(Table5[[#This Row],[Guy]]=$L$11,$M$11,IF(Table5[[#This Row],[Guy]]=$L$12,$M$12,IF(Table5[[#This Row],[Guy]]=$L$13,$M$13,IF(Table5[[#This Row],[Guy]]=$L$14,$M$14,IF(Table5[[#This Row],[Guy]]=K16,L16,IF(Table5[[#This Row],[Guy]]=$L$16,$M$16,IF(Table5[[#This Row],[Guy]]=$L$17,$M$17,IF(Table5[[#This Row],[Guy]]=$L$18,$M$18,IF(Table5[[#This Row],[Guy]]=$L$19,$M$19,IF(Table5[[#This Row],[Guy]]=$L$20,$M$20,IF(Table5[[#This Row],[Guy]]=$L$21,$M$21,IF(Table5[[#This Row],[Guy]]=$L$22,$M$22,IF(Table5[[#This Row],[Guy]]=$L$23,$M$23," ")))))))))))))))))," ")</f>
        <v>Kate</v>
      </c>
    </row>
    <row r="11" spans="2:26" ht="24" customHeight="1" thickBot="1" x14ac:dyDescent="0.65">
      <c r="B11" s="105">
        <v>2</v>
      </c>
      <c r="C11" s="298" t="s">
        <v>184</v>
      </c>
      <c r="D11" s="299"/>
      <c r="E11" s="105"/>
      <c r="F11" s="105">
        <v>2</v>
      </c>
      <c r="G11" s="300" t="s">
        <v>199</v>
      </c>
      <c r="H11" s="301"/>
      <c r="I11" s="105"/>
      <c r="J11" s="235">
        <f t="shared" si="0"/>
        <v>7</v>
      </c>
      <c r="K11" s="269" t="str">
        <f t="shared" si="3"/>
        <v>Ryan &amp; Halley</v>
      </c>
      <c r="L11" s="112" t="str">
        <f>LEFT(Stump!$R11,FIND(" ",Stump!$R11,1))</f>
        <v xml:space="preserve">Ryan </v>
      </c>
      <c r="M11" s="112" t="str">
        <f t="shared" si="4"/>
        <v>Halley</v>
      </c>
      <c r="N11" s="112">
        <f t="shared" si="5"/>
        <v>5</v>
      </c>
      <c r="O11" s="112">
        <f t="shared" si="1"/>
        <v>0</v>
      </c>
      <c r="P11" s="218">
        <f t="shared" si="2"/>
        <v>5</v>
      </c>
      <c r="Q11" s="195"/>
      <c r="R11" s="196" t="str">
        <f>Scoreboard!C6</f>
        <v>Ryan &amp; Halley</v>
      </c>
      <c r="S11">
        <f t="shared" si="6"/>
        <v>5</v>
      </c>
      <c r="T11" s="126" t="str">
        <f ca="1">IFERROR(OFFSET($K$9,MATCH(LARGE($S$9:$S$23,3),$S$9:$S$23,0)-1,0)," ")</f>
        <v>Avery &amp; Kayla</v>
      </c>
      <c r="U11">
        <v>6</v>
      </c>
      <c r="W11" s="175" t="s">
        <v>191</v>
      </c>
      <c r="X11" s="162">
        <v>3</v>
      </c>
      <c r="Y11" s="162">
        <v>13</v>
      </c>
      <c r="Z11" s="176" t="str">
        <f>IFERROR(IF(Table5[[#This Row],[Guy]]=$L$15,$M$15,IF(Table5[[#This Row],[Guy]]=$L$9,$M$9,IF(Table5[[#This Row],[Guy]]=Stump!$L11,Stump!$M11,IF(Table5[[#This Row],[Guy]]=$L$10,$M$10,IF(Table5[[#This Row],[Guy]]=$L$11,$M$11,IF(Table5[[#This Row],[Guy]]=$L$12,$M$12,IF(Table5[[#This Row],[Guy]]=$L$13,$M$13,IF(Table5[[#This Row],[Guy]]=$L$14,$M$14,IF(Table5[[#This Row],[Guy]]=K17,L17,IF(Table5[[#This Row],[Guy]]=$L$16,$M$16,IF(Table5[[#This Row],[Guy]]=$L$17,$M$17,IF(Table5[[#This Row],[Guy]]=$L$18,$M$18,IF(Table5[[#This Row],[Guy]]=$L$19,$M$19,IF(Table5[[#This Row],[Guy]]=$L$20,$M$20,IF(Table5[[#This Row],[Guy]]=$L$21,$M$21,IF(Table5[[#This Row],[Guy]]=$L$22,$M$22,IF(Table5[[#This Row],[Guy]]=$L$23,$M$23," ")))))))))))))))))," ")</f>
        <v>Maycock</v>
      </c>
    </row>
    <row r="12" spans="2:26" ht="24" customHeight="1" thickBot="1" x14ac:dyDescent="0.65">
      <c r="B12" s="105">
        <v>3</v>
      </c>
      <c r="C12" s="298" t="s">
        <v>187</v>
      </c>
      <c r="D12" s="299"/>
      <c r="E12" s="105"/>
      <c r="F12" s="105">
        <v>3</v>
      </c>
      <c r="G12" s="300" t="s">
        <v>195</v>
      </c>
      <c r="H12" s="301"/>
      <c r="I12" s="105"/>
      <c r="J12" s="235">
        <f t="shared" si="0"/>
        <v>5</v>
      </c>
      <c r="K12" s="269" t="str">
        <f t="shared" si="3"/>
        <v>JG &amp; Paige</v>
      </c>
      <c r="L12" s="112" t="str">
        <f>LEFT(Stump!$R12,FIND(" ",Stump!$R12,1))</f>
        <v xml:space="preserve">JG </v>
      </c>
      <c r="M12" s="112" t="str">
        <f t="shared" si="4"/>
        <v>Paige</v>
      </c>
      <c r="N12" s="112">
        <f t="shared" si="5"/>
        <v>6</v>
      </c>
      <c r="O12" s="112">
        <f t="shared" si="1"/>
        <v>0</v>
      </c>
      <c r="P12" s="218">
        <f t="shared" si="2"/>
        <v>6</v>
      </c>
      <c r="Q12" s="199"/>
      <c r="R12" s="196" t="str">
        <f>Scoreboard!C7</f>
        <v>JG &amp; Paige</v>
      </c>
      <c r="S12">
        <f t="shared" si="6"/>
        <v>6</v>
      </c>
      <c r="T12" s="126" t="str">
        <f ca="1">IFERROR(OFFSET($K$9,MATCH(LARGE($S$9:$S$23,4),$S$9:$S$23,0)-1,0)," ")</f>
        <v>Dean &amp; Misty</v>
      </c>
      <c r="U12">
        <v>5</v>
      </c>
      <c r="W12" s="175" t="s">
        <v>192</v>
      </c>
      <c r="X12" s="162">
        <v>4</v>
      </c>
      <c r="Y12" s="162">
        <v>12</v>
      </c>
      <c r="Z12" s="176" t="str">
        <f>IFERROR(IF(Table5[[#This Row],[Guy]]=$L$15,$M$15,IF(Table5[[#This Row],[Guy]]=$L$9,$M$9,IF(Table5[[#This Row],[Guy]]=Stump!$L12,Stump!$M12,IF(Table5[[#This Row],[Guy]]=$L$10,$M$10,IF(Table5[[#This Row],[Guy]]=$L$11,$M$11,IF(Table5[[#This Row],[Guy]]=$L$12,$M$12,IF(Table5[[#This Row],[Guy]]=$L$13,$M$13,IF(Table5[[#This Row],[Guy]]=$L$14,$M$14,IF(Table5[[#This Row],[Guy]]=K18,L18,IF(Table5[[#This Row],[Guy]]=$L$16,$M$16,IF(Table5[[#This Row],[Guy]]=$L$17,$M$17,IF(Table5[[#This Row],[Guy]]=$L$18,$M$18,IF(Table5[[#This Row],[Guy]]=$L$19,$M$19,IF(Table5[[#This Row],[Guy]]=$L$20,$M$20,IF(Table5[[#This Row],[Guy]]=$L$21,$M$21,IF(Table5[[#This Row],[Guy]]=$L$22,$M$22,IF(Table5[[#This Row],[Guy]]=$L$23,$M$23," ")))))))))))))))))," ")</f>
        <v>Liz</v>
      </c>
    </row>
    <row r="13" spans="2:26" ht="24" customHeight="1" thickBot="1" x14ac:dyDescent="0.65">
      <c r="B13" s="105">
        <v>4</v>
      </c>
      <c r="C13" s="298" t="s">
        <v>196</v>
      </c>
      <c r="D13" s="299"/>
      <c r="E13" s="105"/>
      <c r="F13" s="105">
        <v>4</v>
      </c>
      <c r="G13" s="300" t="s">
        <v>190</v>
      </c>
      <c r="H13" s="301"/>
      <c r="I13" s="105"/>
      <c r="J13" s="235">
        <f t="shared" si="0"/>
        <v>13</v>
      </c>
      <c r="K13" s="269" t="str">
        <f t="shared" si="3"/>
        <v>Ty &amp; Liz</v>
      </c>
      <c r="L13" s="112" t="str">
        <f>LEFT(Stump!$R13,FIND(" ",Stump!$R13,1))</f>
        <v xml:space="preserve">Ty </v>
      </c>
      <c r="M13" s="112" t="str">
        <f t="shared" si="4"/>
        <v>Liz</v>
      </c>
      <c r="N13" s="112">
        <f t="shared" si="5"/>
        <v>0</v>
      </c>
      <c r="O13" s="112">
        <f t="shared" si="1"/>
        <v>0</v>
      </c>
      <c r="P13" s="218">
        <f t="shared" si="2"/>
        <v>0</v>
      </c>
      <c r="Q13" s="195"/>
      <c r="R13" s="196" t="str">
        <f>Scoreboard!C8</f>
        <v>Ty &amp; Liz</v>
      </c>
      <c r="S13" t="str">
        <f t="shared" si="6"/>
        <v xml:space="preserve"> </v>
      </c>
      <c r="T13" s="126" t="str">
        <f ca="1">IFERROR(OFFSET($K$9,MATCH(LARGE($S$9:$S$23,5),$S$9:$S$23,0)-1,0)," ")</f>
        <v>JG &amp; Paige</v>
      </c>
      <c r="U13">
        <v>4</v>
      </c>
      <c r="W13" s="175" t="s">
        <v>194</v>
      </c>
      <c r="X13" s="162">
        <v>5</v>
      </c>
      <c r="Y13" s="162">
        <v>11</v>
      </c>
      <c r="Z13" s="176" t="str">
        <f>IFERROR(IF(Table5[[#This Row],[Guy]]=$L$15,$M$15,IF(Table5[[#This Row],[Guy]]=$L$9,$M$9,IF(Table5[[#This Row],[Guy]]=Stump!$L13,Stump!$M13,IF(Table5[[#This Row],[Guy]]=$L$10,$M$10,IF(Table5[[#This Row],[Guy]]=$L$11,$M$11,IF(Table5[[#This Row],[Guy]]=$L$12,$M$12,IF(Table5[[#This Row],[Guy]]=$L$13,$M$13,IF(Table5[[#This Row],[Guy]]=$L$14,$M$14,IF(Table5[[#This Row],[Guy]]=K19,L19,IF(Table5[[#This Row],[Guy]]=$L$16,$M$16,IF(Table5[[#This Row],[Guy]]=$L$17,$M$17,IF(Table5[[#This Row],[Guy]]=$L$18,$M$18,IF(Table5[[#This Row],[Guy]]=$L$19,$M$19,IF(Table5[[#This Row],[Guy]]=$L$20,$M$20,IF(Table5[[#This Row],[Guy]]=$L$21,$M$21,IF(Table5[[#This Row],[Guy]]=$L$22,$M$22,IF(Table5[[#This Row],[Guy]]=$L$23,$M$23," ")))))))))))))))))," ")</f>
        <v>Kayla</v>
      </c>
    </row>
    <row r="14" spans="2:26" ht="24" customHeight="1" thickBot="1" x14ac:dyDescent="0.65">
      <c r="B14" s="105">
        <v>5</v>
      </c>
      <c r="C14" s="298" t="s">
        <v>185</v>
      </c>
      <c r="D14" s="299"/>
      <c r="E14" s="105"/>
      <c r="F14" s="105">
        <v>5</v>
      </c>
      <c r="G14" s="300" t="s">
        <v>191</v>
      </c>
      <c r="H14" s="301"/>
      <c r="I14" s="105"/>
      <c r="J14" s="235">
        <f t="shared" si="0"/>
        <v>7</v>
      </c>
      <c r="K14" s="269" t="str">
        <f t="shared" si="3"/>
        <v>Luke &amp; Whitney</v>
      </c>
      <c r="L14" s="112" t="str">
        <f>LEFT(Stump!$R14,FIND(" ",Stump!$R14,1))</f>
        <v xml:space="preserve">Luke </v>
      </c>
      <c r="M14" s="112" t="str">
        <f t="shared" si="4"/>
        <v>Whitney</v>
      </c>
      <c r="N14" s="112">
        <f t="shared" si="5"/>
        <v>0</v>
      </c>
      <c r="O14" s="112">
        <f t="shared" si="1"/>
        <v>5</v>
      </c>
      <c r="P14" s="218">
        <f t="shared" si="2"/>
        <v>5</v>
      </c>
      <c r="Q14" s="199"/>
      <c r="R14" s="196" t="str">
        <f>Scoreboard!C9</f>
        <v>Luke &amp; Whitney</v>
      </c>
      <c r="S14">
        <f t="shared" si="6"/>
        <v>5</v>
      </c>
      <c r="T14" s="126" t="str">
        <f ca="1">IFERROR(OFFSET($K$9,MATCH(LARGE($S$9:$S$23,6),$S$9:$S$23,0)-1,0)," ")</f>
        <v>JG &amp; Paige</v>
      </c>
      <c r="U14">
        <v>3</v>
      </c>
      <c r="W14" s="175" t="s">
        <v>188</v>
      </c>
      <c r="X14" s="162">
        <v>6</v>
      </c>
      <c r="Y14" s="162">
        <v>10</v>
      </c>
      <c r="Z14" s="176" t="str">
        <f>IFERROR(IF(Table5[[#This Row],[Guy]]=$L$15,$M$15,IF(Table5[[#This Row],[Guy]]=$L$9,$M$9,IF(Table5[[#This Row],[Guy]]=Stump!$L14,Stump!$M14,IF(Table5[[#This Row],[Guy]]=$L$10,$M$10,IF(Table5[[#This Row],[Guy]]=$L$11,$M$11,IF(Table5[[#This Row],[Guy]]=$L$12,$M$12,IF(Table5[[#This Row],[Guy]]=$L$13,$M$13,IF(Table5[[#This Row],[Guy]]=$L$14,$M$14,IF(Table5[[#This Row],[Guy]]=K20,L20,IF(Table5[[#This Row],[Guy]]=$L$16,$M$16,IF(Table5[[#This Row],[Guy]]=$L$17,$M$17,IF(Table5[[#This Row],[Guy]]=$L$18,$M$18,IF(Table5[[#This Row],[Guy]]=$L$19,$M$19,IF(Table5[[#This Row],[Guy]]=$L$20,$M$20,IF(Table5[[#This Row],[Guy]]=$L$21,$M$21,IF(Table5[[#This Row],[Guy]]=$L$22,$M$22,IF(Table5[[#This Row],[Guy]]=$L$23,$M$23," ")))))))))))))))))," ")</f>
        <v>Paige</v>
      </c>
    </row>
    <row r="15" spans="2:26" ht="24" customHeight="1" thickBot="1" x14ac:dyDescent="0.65">
      <c r="B15" s="105">
        <v>6</v>
      </c>
      <c r="C15" s="298" t="s">
        <v>183</v>
      </c>
      <c r="D15" s="299"/>
      <c r="E15" s="105"/>
      <c r="F15" s="105">
        <v>6</v>
      </c>
      <c r="G15" s="300" t="s">
        <v>193</v>
      </c>
      <c r="H15" s="301"/>
      <c r="I15" s="105"/>
      <c r="J15" s="235">
        <f t="shared" si="0"/>
        <v>1</v>
      </c>
      <c r="K15" s="269" t="str">
        <f t="shared" si="3"/>
        <v>Billy &amp; Jordan</v>
      </c>
      <c r="L15" s="112" t="str">
        <f>LEFT(Stump!$R15,FIND(" ",Stump!$R15,1))</f>
        <v xml:space="preserve">Billy </v>
      </c>
      <c r="M15" s="112" t="str">
        <f t="shared" si="4"/>
        <v>Jordan</v>
      </c>
      <c r="N15" s="112">
        <f t="shared" si="5"/>
        <v>3</v>
      </c>
      <c r="O15" s="112">
        <f t="shared" si="1"/>
        <v>8</v>
      </c>
      <c r="P15" s="218">
        <f t="shared" si="2"/>
        <v>11</v>
      </c>
      <c r="Q15" s="195"/>
      <c r="R15" s="196" t="str">
        <f>Scoreboard!C10</f>
        <v>Billy &amp; Jordan</v>
      </c>
      <c r="S15">
        <f t="shared" si="6"/>
        <v>11</v>
      </c>
      <c r="T15" s="126" t="str">
        <f ca="1">IFERROR(OFFSET($K$9,MATCH(LARGE($S$9:$S$23,7),$S$9:$S$23,0)-1,0)," ")</f>
        <v>Ryan &amp; Halley</v>
      </c>
      <c r="U15">
        <v>2</v>
      </c>
      <c r="W15" s="175" t="s">
        <v>190</v>
      </c>
      <c r="X15" s="162">
        <v>7</v>
      </c>
      <c r="Y15" s="162">
        <v>9</v>
      </c>
      <c r="Z15" s="176" t="str">
        <f>IFERROR(IF(Table5[[#This Row],[Guy]]=$L$15,$M$15,IF(Table5[[#This Row],[Guy]]=$L$9,$M$9,IF(Table5[[#This Row],[Guy]]=Stump!$L15,Stump!$M15,IF(Table5[[#This Row],[Guy]]=$L$10,$M$10,IF(Table5[[#This Row],[Guy]]=$L$11,$M$11,IF(Table5[[#This Row],[Guy]]=$L$12,$M$12,IF(Table5[[#This Row],[Guy]]=$L$13,$M$13,IF(Table5[[#This Row],[Guy]]=$L$14,$M$14,IF(Table5[[#This Row],[Guy]]=K21,L21,IF(Table5[[#This Row],[Guy]]=$L$16,$M$16,IF(Table5[[#This Row],[Guy]]=$L$17,$M$17,IF(Table5[[#This Row],[Guy]]=$L$18,$M$18,IF(Table5[[#This Row],[Guy]]=$L$19,$M$19,IF(Table5[[#This Row],[Guy]]=$L$20,$M$20,IF(Table5[[#This Row],[Guy]]=$L$21,$M$21,IF(Table5[[#This Row],[Guy]]=$L$22,$M$22,IF(Table5[[#This Row],[Guy]]=$L$23,$M$23," ")))))))))))))))))," ")</f>
        <v>Whitney</v>
      </c>
    </row>
    <row r="16" spans="2:26" ht="24" customHeight="1" thickBot="1" x14ac:dyDescent="0.65">
      <c r="B16" s="105">
        <v>7</v>
      </c>
      <c r="C16" s="298" t="s">
        <v>207</v>
      </c>
      <c r="D16" s="299"/>
      <c r="E16" s="105"/>
      <c r="F16" s="105">
        <v>7</v>
      </c>
      <c r="G16" s="300" t="s">
        <v>205</v>
      </c>
      <c r="H16" s="301"/>
      <c r="I16" s="105"/>
      <c r="J16" s="235">
        <f t="shared" si="0"/>
        <v>13</v>
      </c>
      <c r="K16" s="269" t="str">
        <f t="shared" si="3"/>
        <v>Thadd &amp; Ziegler</v>
      </c>
      <c r="L16" s="112" t="str">
        <f>LEFT(Stump!$R16,FIND(" ",Stump!$R16,1))</f>
        <v xml:space="preserve">Thadd </v>
      </c>
      <c r="M16" s="112" t="str">
        <f t="shared" si="4"/>
        <v>Ziegler</v>
      </c>
      <c r="N16" s="112">
        <f t="shared" si="5"/>
        <v>0</v>
      </c>
      <c r="O16" s="112">
        <f t="shared" si="1"/>
        <v>0</v>
      </c>
      <c r="P16" s="218">
        <f t="shared" si="2"/>
        <v>0</v>
      </c>
      <c r="Q16" s="199"/>
      <c r="R16" s="196" t="str">
        <f>Scoreboard!C11</f>
        <v>Thadd &amp; Ziegler</v>
      </c>
      <c r="S16" t="str">
        <f t="shared" si="6"/>
        <v xml:space="preserve"> </v>
      </c>
      <c r="T16" s="126" t="str">
        <f ca="1">IFERROR(OFFSET($K$9,MATCH(LARGE($S$9:$S$23,8),$S$9:$S$23,0)-1,0)," ")</f>
        <v>Ryan &amp; Halley</v>
      </c>
      <c r="U16">
        <v>1</v>
      </c>
      <c r="W16" s="175" t="s">
        <v>200</v>
      </c>
      <c r="X16" s="162">
        <v>8</v>
      </c>
      <c r="Y16" s="162">
        <v>8</v>
      </c>
      <c r="Z16" s="176" t="str">
        <f>IFERROR(IF(Table5[[#This Row],[Guy]]=$L$15,$M$15,IF(Table5[[#This Row],[Guy]]=$L$9,$M$9,IF(Table5[[#This Row],[Guy]]=Stump!$L16,Stump!$M16,IF(Table5[[#This Row],[Guy]]=$L$10,$M$10,IF(Table5[[#This Row],[Guy]]=$L$11,$M$11,IF(Table5[[#This Row],[Guy]]=$L$12,$M$12,IF(Table5[[#This Row],[Guy]]=$L$13,$M$13,IF(Table5[[#This Row],[Guy]]=$L$14,$M$14,IF(Table5[[#This Row],[Guy]]=K22,L22,IF(Table5[[#This Row],[Guy]]=$L$16,$M$16,IF(Table5[[#This Row],[Guy]]=$L$17,$M$17,IF(Table5[[#This Row],[Guy]]=$L$18,$M$18,IF(Table5[[#This Row],[Guy]]=$L$19,$M$19,IF(Table5[[#This Row],[Guy]]=$L$20,$M$20,IF(Table5[[#This Row],[Guy]]=$L$21,$M$21,IF(Table5[[#This Row],[Guy]]=$L$22,$M$22,IF(Table5[[#This Row],[Guy]]=$L$23,$M$23," ")))))))))))))))))," ")</f>
        <v>Haylee</v>
      </c>
    </row>
    <row r="17" spans="2:27" ht="24" customHeight="1" thickBot="1" x14ac:dyDescent="0.65">
      <c r="B17" s="105">
        <v>8</v>
      </c>
      <c r="C17" s="300" t="s">
        <v>197</v>
      </c>
      <c r="D17" s="301"/>
      <c r="E17" s="105"/>
      <c r="F17" s="105">
        <v>8</v>
      </c>
      <c r="G17" s="300" t="s">
        <v>200</v>
      </c>
      <c r="H17" s="301"/>
      <c r="I17" s="105"/>
      <c r="J17" s="235">
        <f t="shared" si="0"/>
        <v>2</v>
      </c>
      <c r="K17" s="269" t="str">
        <f t="shared" si="3"/>
        <v>Austin &amp; Kate</v>
      </c>
      <c r="L17" s="112" t="str">
        <f>LEFT(Stump!$R17,FIND(" ",Stump!$R17,1))</f>
        <v xml:space="preserve">Austin </v>
      </c>
      <c r="M17" s="112" t="str">
        <f t="shared" si="4"/>
        <v>Kate</v>
      </c>
      <c r="N17" s="112">
        <f t="shared" si="5"/>
        <v>0</v>
      </c>
      <c r="O17" s="112">
        <f t="shared" si="1"/>
        <v>10</v>
      </c>
      <c r="P17" s="218">
        <f t="shared" si="2"/>
        <v>10</v>
      </c>
      <c r="Q17" s="195"/>
      <c r="R17" s="196" t="str">
        <f>Scoreboard!C12</f>
        <v>Austin &amp; Kate</v>
      </c>
      <c r="S17">
        <f t="shared" si="6"/>
        <v>10</v>
      </c>
      <c r="T17" s="126"/>
      <c r="W17" s="175" t="s">
        <v>195</v>
      </c>
      <c r="X17" s="162">
        <v>9</v>
      </c>
      <c r="Y17" s="162">
        <v>7</v>
      </c>
      <c r="Z17" s="176" t="str">
        <f>IFERROR(IF(Table5[[#This Row],[Guy]]=$L$15,$M$15,IF(Table5[[#This Row],[Guy]]=$L$9,$M$9,IF(Table5[[#This Row],[Guy]]=Stump!$L17,Stump!$M17,IF(Table5[[#This Row],[Guy]]=$L$10,$M$10,IF(Table5[[#This Row],[Guy]]=$L$11,$M$11,IF(Table5[[#This Row],[Guy]]=$L$12,$M$12,IF(Table5[[#This Row],[Guy]]=$L$13,$M$13,IF(Table5[[#This Row],[Guy]]=$L$14,$M$14,IF(Table5[[#This Row],[Guy]]=K23,L23,IF(Table5[[#This Row],[Guy]]=$L$16,$M$16,IF(Table5[[#This Row],[Guy]]=$L$17,$M$17,IF(Table5[[#This Row],[Guy]]=$L$18,$M$18,IF(Table5[[#This Row],[Guy]]=$L$19,$M$19,IF(Table5[[#This Row],[Guy]]=$L$20,$M$20,IF(Table5[[#This Row],[Guy]]=$L$21,$M$21,IF(Table5[[#This Row],[Guy]]=$L$22,$M$22,IF(Table5[[#This Row],[Guy]]=$L$23,$M$23," ")))))))))))))))))," ")</f>
        <v>Brittany</v>
      </c>
    </row>
    <row r="18" spans="2:27" ht="24" customHeight="1" thickBot="1" x14ac:dyDescent="0.65">
      <c r="E18" s="105"/>
      <c r="I18" s="105"/>
      <c r="J18" s="235">
        <f t="shared" si="0"/>
        <v>4</v>
      </c>
      <c r="K18" s="269" t="str">
        <f t="shared" si="3"/>
        <v>Dean &amp; Misty</v>
      </c>
      <c r="L18" s="112" t="str">
        <f>LEFT(Stump!$R18,FIND(" ",Stump!$R18,1))</f>
        <v xml:space="preserve">Dean </v>
      </c>
      <c r="M18" s="112" t="str">
        <f t="shared" si="4"/>
        <v>Misty</v>
      </c>
      <c r="N18" s="112">
        <f t="shared" si="5"/>
        <v>8</v>
      </c>
      <c r="O18" s="112">
        <f t="shared" si="1"/>
        <v>0</v>
      </c>
      <c r="P18" s="218">
        <f t="shared" si="2"/>
        <v>8</v>
      </c>
      <c r="Q18" s="199"/>
      <c r="R18" s="196" t="str">
        <f>Scoreboard!C13</f>
        <v>Dean &amp; Misty</v>
      </c>
      <c r="S18">
        <f t="shared" si="6"/>
        <v>8</v>
      </c>
      <c r="W18" s="175" t="s">
        <v>203</v>
      </c>
      <c r="X18" s="162">
        <v>10</v>
      </c>
      <c r="Y18" s="162">
        <v>6</v>
      </c>
      <c r="Z18" s="176" t="str">
        <f>IFERROR(IF(Table5[[#This Row],[Guy]]=$L$15,$M$15,IF(Table5[[#This Row],[Guy]]=$L$9,$M$9,IF(Table5[[#This Row],[Guy]]=Stump!$L18,Stump!$M18,IF(Table5[[#This Row],[Guy]]=$L$10,$M$10,IF(Table5[[#This Row],[Guy]]=$L$11,$M$11,IF(Table5[[#This Row],[Guy]]=$L$12,$M$12,IF(Table5[[#This Row],[Guy]]=$L$13,$M$13,IF(Table5[[#This Row],[Guy]]=$L$14,$M$14,IF(Table5[[#This Row],[Guy]]=K24,L24,IF(Table5[[#This Row],[Guy]]=$L$16,$M$16,IF(Table5[[#This Row],[Guy]]=$L$17,$M$17,IF(Table5[[#This Row],[Guy]]=$L$18,$M$18,IF(Table5[[#This Row],[Guy]]=$L$19,$M$19,IF(Table5[[#This Row],[Guy]]=$L$20,$M$20,IF(Table5[[#This Row],[Guy]]=$L$21,$M$21,IF(Table5[[#This Row],[Guy]]=$L$22,$M$22,IF(Table5[[#This Row],[Guy]]=$L$23,$M$23," ")))))))))))))))))," ")</f>
        <v>Kylie</v>
      </c>
    </row>
    <row r="19" spans="2:27" ht="24" customHeight="1" thickBot="1" x14ac:dyDescent="0.65">
      <c r="C19" s="105"/>
      <c r="D19" s="105"/>
      <c r="E19" s="105"/>
      <c r="F19" s="105"/>
      <c r="G19" s="105"/>
      <c r="H19" s="105"/>
      <c r="I19" s="105"/>
      <c r="J19" s="235">
        <f t="shared" si="0"/>
        <v>13</v>
      </c>
      <c r="K19" s="269" t="str">
        <f t="shared" si="3"/>
        <v>B-Dave &amp; Kylie</v>
      </c>
      <c r="L19" s="112" t="str">
        <f>LEFT(Stump!$R19,FIND(" ",Stump!$R19,1))</f>
        <v xml:space="preserve">B-Dave </v>
      </c>
      <c r="M19" s="112" t="str">
        <f t="shared" si="4"/>
        <v>Kylie</v>
      </c>
      <c r="N19" s="112">
        <f t="shared" si="5"/>
        <v>0</v>
      </c>
      <c r="O19" s="112">
        <f t="shared" si="1"/>
        <v>0</v>
      </c>
      <c r="P19" s="218">
        <f t="shared" si="2"/>
        <v>0</v>
      </c>
      <c r="Q19" s="195"/>
      <c r="R19" s="196" t="str">
        <f>Scoreboard!C14</f>
        <v>B-Dave &amp; Kylie</v>
      </c>
      <c r="S19" t="str">
        <f t="shared" si="6"/>
        <v xml:space="preserve"> </v>
      </c>
      <c r="W19" s="175" t="s">
        <v>205</v>
      </c>
      <c r="X19" s="162">
        <v>11</v>
      </c>
      <c r="Y19" s="162">
        <v>5</v>
      </c>
      <c r="Z19" s="176" t="str">
        <f>IFERROR(IF(Table5[[#This Row],[Guy]]=$L$15,$M$15,IF(Table5[[#This Row],[Guy]]=$L$9,$M$9,IF(Table5[[#This Row],[Guy]]=Stump!$L19,Stump!$M19,IF(Table5[[#This Row],[Guy]]=$L$10,$M$10,IF(Table5[[#This Row],[Guy]]=$L$11,$M$11,IF(Table5[[#This Row],[Guy]]=$L$12,$M$12,IF(Table5[[#This Row],[Guy]]=$L$13,$M$13,IF(Table5[[#This Row],[Guy]]=$L$14,$M$14,IF(Table5[[#This Row],[Guy]]=K25,L25,IF(Table5[[#This Row],[Guy]]=$L$16,$M$16,IF(Table5[[#This Row],[Guy]]=$L$17,$M$17,IF(Table5[[#This Row],[Guy]]=$L$18,$M$18,IF(Table5[[#This Row],[Guy]]=$L$19,$M$19,IF(Table5[[#This Row],[Guy]]=$L$20,$M$20,IF(Table5[[#This Row],[Guy]]=$L$21,$M$21,IF(Table5[[#This Row],[Guy]]=$L$22,$M$22,IF(Table5[[#This Row],[Guy]]=$L$23,$M$23," ")))))))))))))))))," ")</f>
        <v>Micaela</v>
      </c>
    </row>
    <row r="20" spans="2:27" ht="24" customHeight="1" thickBot="1" x14ac:dyDescent="0.65">
      <c r="C20" s="105"/>
      <c r="D20" s="105"/>
      <c r="E20" s="105"/>
      <c r="F20" s="105"/>
      <c r="G20" s="105"/>
      <c r="H20" s="105"/>
      <c r="I20" s="105"/>
      <c r="J20" s="235">
        <f t="shared" si="0"/>
        <v>10</v>
      </c>
      <c r="K20" s="269" t="str">
        <f t="shared" si="3"/>
        <v>Matt &amp; Micaela</v>
      </c>
      <c r="L20" s="112" t="str">
        <f>LEFT(Stump!$R20,FIND(" ",Stump!$R20,1))</f>
        <v xml:space="preserve">Matt </v>
      </c>
      <c r="M20" s="112" t="str">
        <f t="shared" si="4"/>
        <v>Micaela</v>
      </c>
      <c r="N20" s="112">
        <f t="shared" si="5"/>
        <v>2</v>
      </c>
      <c r="O20" s="112">
        <f t="shared" si="1"/>
        <v>2</v>
      </c>
      <c r="P20" s="218">
        <f t="shared" si="2"/>
        <v>4</v>
      </c>
      <c r="Q20" s="199"/>
      <c r="R20" s="196" t="str">
        <f>Scoreboard!C15</f>
        <v>Matt &amp; Micaela</v>
      </c>
      <c r="S20">
        <f t="shared" si="6"/>
        <v>4</v>
      </c>
      <c r="W20" s="175" t="s">
        <v>198</v>
      </c>
      <c r="X20" s="162">
        <v>12</v>
      </c>
      <c r="Y20" s="162">
        <v>4</v>
      </c>
      <c r="Z20" s="176" t="str">
        <f>IFERROR(IF(Table5[[#This Row],[Guy]]=$L$15,$M$15,IF(Table5[[#This Row],[Guy]]=$L$9,$M$9,IF(Table5[[#This Row],[Guy]]=Stump!$L20,Stump!$M20,IF(Table5[[#This Row],[Guy]]=$L$10,$M$10,IF(Table5[[#This Row],[Guy]]=$L$11,$M$11,IF(Table5[[#This Row],[Guy]]=$L$12,$M$12,IF(Table5[[#This Row],[Guy]]=$L$13,$M$13,IF(Table5[[#This Row],[Guy]]=$L$14,$M$14,IF(Table5[[#This Row],[Guy]]=K26,L26,IF(Table5[[#This Row],[Guy]]=$L$16,$M$16,IF(Table5[[#This Row],[Guy]]=$L$17,$M$17,IF(Table5[[#This Row],[Guy]]=$L$18,$M$18,IF(Table5[[#This Row],[Guy]]=$L$19,$M$19,IF(Table5[[#This Row],[Guy]]=$L$20,$M$20,IF(Table5[[#This Row],[Guy]]=$L$21,$M$21,IF(Table5[[#This Row],[Guy]]=$L$22,$M$22,IF(Table5[[#This Row],[Guy]]=$L$23,$M$23," ")))))))))))))))))," ")</f>
        <v>Misty</v>
      </c>
    </row>
    <row r="21" spans="2:27" ht="24" customHeight="1" thickBot="1" x14ac:dyDescent="0.65">
      <c r="C21" s="105"/>
      <c r="D21" s="105"/>
      <c r="E21" s="105"/>
      <c r="F21" s="105"/>
      <c r="G21" s="105"/>
      <c r="H21" s="105"/>
      <c r="I21" s="105"/>
      <c r="J21" s="235">
        <f t="shared" si="0"/>
        <v>10</v>
      </c>
      <c r="K21" s="269" t="str">
        <f t="shared" si="3"/>
        <v>Trevor &amp; Maycock</v>
      </c>
      <c r="L21" s="112" t="str">
        <f>LEFT(Stump!$R21,FIND(" ",Stump!$R21,1))</f>
        <v xml:space="preserve">Trevor </v>
      </c>
      <c r="M21" s="112" t="str">
        <f t="shared" si="4"/>
        <v>Maycock</v>
      </c>
      <c r="N21" s="112">
        <f t="shared" si="5"/>
        <v>0</v>
      </c>
      <c r="O21" s="112">
        <f t="shared" si="1"/>
        <v>4</v>
      </c>
      <c r="P21" s="218">
        <f t="shared" si="2"/>
        <v>4</v>
      </c>
      <c r="Q21" s="199"/>
      <c r="R21" s="196" t="str">
        <f>Scoreboard!C16</f>
        <v>Trevor &amp; Maycock</v>
      </c>
      <c r="S21">
        <f t="shared" si="6"/>
        <v>4</v>
      </c>
      <c r="W21" s="175" t="s">
        <v>199</v>
      </c>
      <c r="X21" s="164">
        <v>13</v>
      </c>
      <c r="Y21" s="162">
        <v>3</v>
      </c>
      <c r="Z21" s="176" t="str">
        <f>IFERROR(IF(Table5[[#This Row],[Guy]]=$L$15,$M$15,IF(Table5[[#This Row],[Guy]]=$L$9,$M$9,IF(Table5[[#This Row],[Guy]]=Stump!$L21,Stump!$M21,IF(Table5[[#This Row],[Guy]]=$L$10,$M$10,IF(Table5[[#This Row],[Guy]]=$L$11,$M$11,IF(Table5[[#This Row],[Guy]]=$L$12,$M$12,IF(Table5[[#This Row],[Guy]]=$L$13,$M$13,IF(Table5[[#This Row],[Guy]]=$L$14,$M$14,IF(Table5[[#This Row],[Guy]]=K27,L27,IF(Table5[[#This Row],[Guy]]=$L$16,$M$16,IF(Table5[[#This Row],[Guy]]=$L$17,$M$17,IF(Table5[[#This Row],[Guy]]=$L$18,$M$18,IF(Table5[[#This Row],[Guy]]=$L$19,$M$19,IF(Table5[[#This Row],[Guy]]=$L$20,$M$20,IF(Table5[[#This Row],[Guy]]=$L$21,$M$21,IF(Table5[[#This Row],[Guy]]=$L$22,$M$22,IF(Table5[[#This Row],[Guy]]=$L$23,$M$23," ")))))))))))))))))," ")</f>
        <v>Jordan</v>
      </c>
    </row>
    <row r="22" spans="2:27" ht="24" customHeight="1" thickBot="1" x14ac:dyDescent="0.65">
      <c r="C22" s="105"/>
      <c r="D22" s="105"/>
      <c r="E22" s="105"/>
      <c r="F22" s="105"/>
      <c r="G22" s="105"/>
      <c r="H22" s="105"/>
      <c r="I22" s="105"/>
      <c r="J22" s="235">
        <f t="shared" si="0"/>
        <v>5</v>
      </c>
      <c r="K22" s="270" t="str">
        <f t="shared" si="3"/>
        <v>Blake &amp; Brittany</v>
      </c>
      <c r="L22" s="232" t="str">
        <f>LEFT(Stump!$R22,FIND(" ",Stump!$R22,1))</f>
        <v xml:space="preserve">Blake </v>
      </c>
      <c r="M22" s="232" t="str">
        <f t="shared" si="4"/>
        <v>Brittany</v>
      </c>
      <c r="N22" s="232">
        <f t="shared" si="5"/>
        <v>0</v>
      </c>
      <c r="O22" s="232">
        <f t="shared" si="1"/>
        <v>6</v>
      </c>
      <c r="P22" s="233">
        <f t="shared" si="2"/>
        <v>6</v>
      </c>
      <c r="Q22" s="200"/>
      <c r="R22" s="196" t="str">
        <f>Scoreboard!C17</f>
        <v>Blake &amp; Brittany</v>
      </c>
      <c r="S22">
        <f t="shared" si="6"/>
        <v>6</v>
      </c>
      <c r="W22" s="175" t="s">
        <v>189</v>
      </c>
      <c r="X22" s="230">
        <v>14</v>
      </c>
      <c r="Y22" s="162">
        <v>2</v>
      </c>
      <c r="Z22" s="176" t="str">
        <f>IFERROR(IF(Table5[[#This Row],[Guy]]=$L$15,$M$15,IF(Table5[[#This Row],[Guy]]=$L$9,$M$9,IF(Table5[[#This Row],[Guy]]=Stump!$L22,Stump!$M22,IF(Table5[[#This Row],[Guy]]=$L$10,$M$10,IF(Table5[[#This Row],[Guy]]=$L$11,$M$11,IF(Table5[[#This Row],[Guy]]=$L$12,$M$12,IF(Table5[[#This Row],[Guy]]=$L$13,$M$13,IF(Table5[[#This Row],[Guy]]=$L$14,$M$14,IF(Table5[[#This Row],[Guy]]=K28,L28,IF(Table5[[#This Row],[Guy]]=$L$16,$M$16,IF(Table5[[#This Row],[Guy]]=$L$17,$M$17,IF(Table5[[#This Row],[Guy]]=$L$18,$M$18,IF(Table5[[#This Row],[Guy]]=$L$19,$M$19,IF(Table5[[#This Row],[Guy]]=$L$20,$M$20,IF(Table5[[#This Row],[Guy]]=$L$21,$M$21,IF(Table5[[#This Row],[Guy]]=$L$22,$M$22,IF(Table5[[#This Row],[Guy]]=$L$23,$M$23," ")))))))))))))))))," ")</f>
        <v>Ziegler</v>
      </c>
    </row>
    <row r="23" spans="2:27" ht="26.5" thickBot="1" x14ac:dyDescent="0.65">
      <c r="C23" s="105"/>
      <c r="D23" s="105"/>
      <c r="E23" s="105"/>
      <c r="F23" s="105"/>
      <c r="G23" s="105"/>
      <c r="H23" s="105"/>
      <c r="I23" s="105"/>
      <c r="J23" s="236">
        <f t="shared" si="0"/>
        <v>7</v>
      </c>
      <c r="K23" s="271" t="str">
        <f>$R23</f>
        <v>Derek &amp; Haylee</v>
      </c>
      <c r="L23" s="219" t="str">
        <f>LEFT(Stump!$R23,FIND(" ",Stump!$R23,1))</f>
        <v xml:space="preserve">Derek </v>
      </c>
      <c r="M23" s="219" t="str">
        <f>RIGHT(R23,LEN(R23)-FIND("*",SUBSTITUTE(R23," ","*",LEN(R23)-LEN(SUBSTITUTE(R23," ","")))))</f>
        <v>Haylee</v>
      </c>
      <c r="N23" s="219">
        <f>IF($C$10=M23,10,IF($C$11=M23,8,IF($C$12=M23,6,(IF($C$13=M23,5,(IF($C$14=M23,4,IF($C$15=M23,3,IF($C$16=M23,2,IF($C$17=M23,1,0))))))))))</f>
        <v>4</v>
      </c>
      <c r="O23" s="219">
        <f>IF($G$10=L23,10,IF($G$11=L23,8,IF($G$12=L23,6,(IF($G$13=L23,5,(IF($G$14=L23,4,IF($G$15=L23,3,IF($G$16=L23,2,IF($G$17=L23,1,0))))))))))</f>
        <v>1</v>
      </c>
      <c r="P23" s="231">
        <f t="shared" si="2"/>
        <v>5</v>
      </c>
      <c r="R23" s="196" t="str">
        <f>Scoreboard!C18</f>
        <v>Derek &amp; Haylee</v>
      </c>
      <c r="S23">
        <f t="shared" si="6"/>
        <v>5</v>
      </c>
      <c r="W23" s="175" t="s">
        <v>204</v>
      </c>
      <c r="X23" s="177">
        <v>15</v>
      </c>
      <c r="Y23" s="177">
        <v>1</v>
      </c>
      <c r="Z23" s="176" t="str">
        <f>IFERROR(IF(Table5[[#This Row],[Guy]]=$L$15,$M$15,IF(Table5[[#This Row],[Guy]]=$L$9,$M$9,IF(Table5[[#This Row],[Guy]]=Stump!$L23,Stump!$M23,IF(Table5[[#This Row],[Guy]]=$L$10,$M$10,IF(Table5[[#This Row],[Guy]]=$L$11,$M$11,IF(Table5[[#This Row],[Guy]]=$L$12,$M$12,IF(Table5[[#This Row],[Guy]]=$L$13,$M$13,IF(Table5[[#This Row],[Guy]]=$L$14,$M$14,IF(Table5[[#This Row],[Guy]]=K29,L29,IF(Table5[[#This Row],[Guy]]=$L$16,$M$16,IF(Table5[[#This Row],[Guy]]=$L$17,$M$17,IF(Table5[[#This Row],[Guy]]=$L$18,$M$18,IF(Table5[[#This Row],[Guy]]=$L$19,$M$19,IF(Table5[[#This Row],[Guy]]=$L$20,$M$20,IF(Table5[[#This Row],[Guy]]=$L$21,$M$21,IF(Table5[[#This Row],[Guy]]=$L$22,$M$22,IF(Table5[[#This Row],[Guy]]=$L$23,$M$23," ")))))))))))))))))," ")</f>
        <v>Halley</v>
      </c>
      <c r="AA23" s="8"/>
    </row>
    <row r="24" spans="2:27" ht="15" thickTop="1" x14ac:dyDescent="0.35"/>
  </sheetData>
  <mergeCells count="19">
    <mergeCell ref="C17:D17"/>
    <mergeCell ref="G17:H17"/>
    <mergeCell ref="C12:D12"/>
    <mergeCell ref="G12:H12"/>
    <mergeCell ref="C13:D13"/>
    <mergeCell ref="G13:H13"/>
    <mergeCell ref="C14:D14"/>
    <mergeCell ref="G14:H14"/>
    <mergeCell ref="V3:Y3"/>
    <mergeCell ref="C15:D15"/>
    <mergeCell ref="G15:H15"/>
    <mergeCell ref="C16:D16"/>
    <mergeCell ref="G16:H16"/>
    <mergeCell ref="C11:D11"/>
    <mergeCell ref="G11:H11"/>
    <mergeCell ref="C9:D9"/>
    <mergeCell ref="G9:H9"/>
    <mergeCell ref="C10:D10"/>
    <mergeCell ref="G10:H10"/>
  </mergeCells>
  <conditionalFormatting sqref="J9:J23">
    <cfRule type="cellIs" dxfId="61" priority="3" operator="greaterThanOrEqual">
      <formula>9</formula>
    </cfRule>
    <cfRule type="duplicateValues" dxfId="60" priority="7"/>
  </conditionalFormatting>
  <conditionalFormatting sqref="G10:H17">
    <cfRule type="duplicateValues" dxfId="59" priority="71"/>
  </conditionalFormatting>
  <conditionalFormatting sqref="C10:D17">
    <cfRule type="duplicateValues" dxfId="58" priority="72"/>
  </conditionalFormatting>
  <conditionalFormatting sqref="W9:W21">
    <cfRule type="duplicateValues" dxfId="57" priority="99"/>
  </conditionalFormatting>
  <conditionalFormatting sqref="W22:X22">
    <cfRule type="duplicateValues" dxfId="56" priority="2"/>
  </conditionalFormatting>
  <conditionalFormatting sqref="W23">
    <cfRule type="duplicateValues" dxfId="55" priority="1"/>
  </conditionalFormatting>
  <dataValidations count="2">
    <dataValidation type="list" allowBlank="1" showInputMessage="1" showErrorMessage="1" sqref="W9:W23 G10:H17" xr:uid="{00000000-0002-0000-0200-000000000000}">
      <formula1>$L$9:$L$23</formula1>
    </dataValidation>
    <dataValidation type="list" allowBlank="1" showInputMessage="1" showErrorMessage="1" sqref="W9:W23 C10:D17" xr:uid="{00000000-0002-0000-0200-000001000000}">
      <formula1>$M$9:$M$23</formula1>
    </dataValidation>
  </dataValidations>
  <hyperlinks>
    <hyperlink ref="V3" location="Scoreboard!A1" display="Return to Scoreboard" xr:uid="{00000000-0004-0000-0200-000000000000}"/>
  </hyperlinks>
  <pageMargins left="0.7" right="0.7" top="0.75" bottom="0.75" header="0.3" footer="0.3"/>
  <pageSetup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Y23"/>
  <sheetViews>
    <sheetView showGridLines="0" showRowColHeaders="0" zoomScale="90" zoomScaleNormal="90" workbookViewId="0">
      <selection activeCell="V4" sqref="V4"/>
    </sheetView>
  </sheetViews>
  <sheetFormatPr defaultRowHeight="14.5" x14ac:dyDescent="0.35"/>
  <cols>
    <col min="4" max="4" width="13.54296875" customWidth="1"/>
    <col min="8" max="8" width="14.7265625" customWidth="1"/>
    <col min="11" max="11" width="28.1796875" bestFit="1" customWidth="1"/>
    <col min="12" max="12" width="11.08984375" hidden="1" customWidth="1"/>
    <col min="13" max="15" width="8.7265625" hidden="1" customWidth="1"/>
    <col min="16" max="16" width="6.6328125" customWidth="1"/>
    <col min="17" max="17" width="9.6328125" hidden="1" customWidth="1"/>
    <col min="18" max="19" width="8.7265625" hidden="1" customWidth="1"/>
    <col min="20" max="20" width="16.08984375" hidden="1" customWidth="1"/>
    <col min="21" max="21" width="19.453125" hidden="1" customWidth="1"/>
    <col min="22" max="22" width="43.36328125" bestFit="1" customWidth="1"/>
    <col min="23" max="23" width="1.36328125" bestFit="1" customWidth="1"/>
  </cols>
  <sheetData>
    <row r="2" spans="2:25" x14ac:dyDescent="0.35">
      <c r="X2" s="8"/>
      <c r="Y2" s="8"/>
    </row>
    <row r="3" spans="2:25" ht="13" customHeight="1" x14ac:dyDescent="0.6">
      <c r="I3" t="s">
        <v>6</v>
      </c>
      <c r="X3" s="127"/>
      <c r="Y3" s="127"/>
    </row>
    <row r="4" spans="2:25" ht="28" x14ac:dyDescent="0.6">
      <c r="D4" s="277"/>
      <c r="V4" s="127" t="s">
        <v>69</v>
      </c>
      <c r="W4" s="127"/>
      <c r="X4" s="127"/>
    </row>
    <row r="5" spans="2:25" ht="14.5" hidden="1" customHeight="1" x14ac:dyDescent="0.35"/>
    <row r="6" spans="2:25" ht="14.5" hidden="1" customHeight="1" x14ac:dyDescent="0.35"/>
    <row r="7" spans="2:25" ht="15" thickBot="1" x14ac:dyDescent="0.4">
      <c r="W7" t="s">
        <v>6</v>
      </c>
    </row>
    <row r="8" spans="2:25" ht="24" customHeight="1" thickBot="1" x14ac:dyDescent="0.6">
      <c r="C8" s="105"/>
      <c r="D8" s="105"/>
      <c r="E8" s="105"/>
      <c r="F8" s="105"/>
      <c r="G8" s="105"/>
      <c r="H8" s="105"/>
      <c r="I8" s="105"/>
      <c r="J8" s="125" t="s">
        <v>85</v>
      </c>
      <c r="K8" s="106" t="s">
        <v>84</v>
      </c>
      <c r="L8" s="107" t="s">
        <v>86</v>
      </c>
      <c r="M8" s="107" t="s">
        <v>87</v>
      </c>
      <c r="N8" s="107" t="s">
        <v>88</v>
      </c>
      <c r="O8" s="107" t="s">
        <v>89</v>
      </c>
      <c r="P8" s="108" t="s">
        <v>105</v>
      </c>
      <c r="Q8" s="102" t="s">
        <v>90</v>
      </c>
      <c r="S8" t="s">
        <v>82</v>
      </c>
      <c r="T8" t="s">
        <v>103</v>
      </c>
    </row>
    <row r="9" spans="2:25" ht="24" customHeight="1" thickBot="1" x14ac:dyDescent="0.6">
      <c r="C9" s="302" t="s">
        <v>92</v>
      </c>
      <c r="D9" s="303"/>
      <c r="E9" s="105"/>
      <c r="F9" s="105"/>
      <c r="G9" s="304" t="s">
        <v>93</v>
      </c>
      <c r="H9" s="305"/>
      <c r="I9" s="105"/>
      <c r="J9" s="237">
        <f t="shared" ref="J9:J23" si="0">RANK(P9,$P$9:$P$23,0)</f>
        <v>1</v>
      </c>
      <c r="K9" s="109" t="str">
        <f>Knockout[[#This Row],[Column5]]</f>
        <v>Mitch &amp; Katelyn</v>
      </c>
      <c r="L9" s="110" t="str">
        <f>LEFT(Knockout[[#This Row],[Column5]],FIND(" ",Knockout[[#This Row],[Column5]],1))</f>
        <v xml:space="preserve">Mitch </v>
      </c>
      <c r="M9" s="110" t="str">
        <f t="shared" ref="M9:M22" si="1">RIGHT(Q9,LEN(Q9)-FIND("*",SUBSTITUTE(Q9," ","*",LEN(Q9)-LEN(SUBSTITUTE(Q9," ","")))))</f>
        <v>Katelyn</v>
      </c>
      <c r="N9" s="110">
        <f>IF($C$10=M9,10,IF($C$11=M9,8,IF($C$12=M9,6,(IF($C$13=M9,5,(IF($C$14=M9,4,IF($C$15=M9,3,IF($C$16=M9,2,IF($C$17=M9,1,0))))))))))</f>
        <v>10</v>
      </c>
      <c r="O9" s="110">
        <f t="shared" ref="O9:O22" si="2">IF($G$10=L9,10,IF($G$11=L9,8,IF($G$12=L9,6,(IF($G$13=L9,5,(IF($G$14=L9,4,IF($G$15=L9,3,IF($G$16=L9,2,IF($G$17=L9,1,0))))))))))</f>
        <v>5</v>
      </c>
      <c r="P9" s="113">
        <f t="shared" ref="P9:P22" si="3">SUM(N9:O9)</f>
        <v>15</v>
      </c>
      <c r="Q9" s="103" t="str">
        <f>Scoreboard!C4</f>
        <v>Mitch &amp; Katelyn</v>
      </c>
      <c r="S9">
        <f>IF(P9&lt;&gt;0,SUM(N9:O9)," ")</f>
        <v>15</v>
      </c>
      <c r="T9" s="229" t="str">
        <f ca="1">IFERROR(OFFSET($K$9,MATCH(LARGE($P$9:$P$23,1),$S$9:$S$23,0)-1,0)," ")</f>
        <v>Mitch &amp; Katelyn</v>
      </c>
      <c r="U9" s="126">
        <v>10</v>
      </c>
    </row>
    <row r="10" spans="2:25" ht="24" customHeight="1" thickBot="1" x14ac:dyDescent="0.6">
      <c r="B10" s="105">
        <v>1</v>
      </c>
      <c r="C10" s="298" t="s">
        <v>197</v>
      </c>
      <c r="D10" s="299"/>
      <c r="E10" s="105"/>
      <c r="F10" s="105">
        <v>1</v>
      </c>
      <c r="G10" s="298" t="s">
        <v>192</v>
      </c>
      <c r="H10" s="299"/>
      <c r="I10" s="105"/>
      <c r="J10" s="238">
        <f t="shared" si="0"/>
        <v>8</v>
      </c>
      <c r="K10" s="111" t="str">
        <f>Knockout[[#This Row],[Column5]]</f>
        <v>Avery &amp; Kayla</v>
      </c>
      <c r="L10" s="110" t="str">
        <f>LEFT(Knockout[[#This Row],[Column5]],FIND(" ",Knockout[[#This Row],[Column5]],1))</f>
        <v xml:space="preserve">Avery </v>
      </c>
      <c r="M10" s="112" t="str">
        <f t="shared" si="1"/>
        <v>Kayla</v>
      </c>
      <c r="N10" s="112">
        <f t="shared" ref="N10:N22" si="4">IF($C$10=M10,10,IF($C$11=M10,8,IF($C$12=M10,6,(IF($C$13=M10,5,(IF($C$14=M10,4,IF($C$15=M10,3,IF($C$16=M10,2,IF($C$17=M10,1,0))))))))))</f>
        <v>3</v>
      </c>
      <c r="O10" s="112">
        <f t="shared" si="2"/>
        <v>0</v>
      </c>
      <c r="P10" s="113">
        <f t="shared" si="3"/>
        <v>3</v>
      </c>
      <c r="Q10" s="103" t="str">
        <f>Scoreboard!C5</f>
        <v>Avery &amp; Kayla</v>
      </c>
      <c r="S10">
        <f t="shared" ref="S10:S23" si="5">IF(P10&lt;&gt;0,SUM(N10:O10)," ")</f>
        <v>3</v>
      </c>
      <c r="T10" s="229" t="str">
        <f ca="1">IFERROR(OFFSET($K$9,MATCH(LARGE($P$9:$P$23,2),$S$9:$S$23,0)-1,0)," ")</f>
        <v>Ryan &amp; Halley</v>
      </c>
      <c r="U10" s="126">
        <v>8</v>
      </c>
    </row>
    <row r="11" spans="2:25" ht="24" customHeight="1" thickBot="1" x14ac:dyDescent="0.6">
      <c r="B11" s="105">
        <v>2</v>
      </c>
      <c r="C11" s="298" t="s">
        <v>196</v>
      </c>
      <c r="D11" s="299"/>
      <c r="E11" s="105"/>
      <c r="F11" s="105">
        <v>2</v>
      </c>
      <c r="G11" s="298" t="s">
        <v>201</v>
      </c>
      <c r="H11" s="299"/>
      <c r="I11" s="105"/>
      <c r="J11" s="238">
        <f t="shared" si="0"/>
        <v>2</v>
      </c>
      <c r="K11" s="111" t="str">
        <f>Knockout[[#This Row],[Column5]]</f>
        <v>Ryan &amp; Halley</v>
      </c>
      <c r="L11" s="112" t="str">
        <f>LEFT(Knockout[[#This Row],[Column5]],FIND(" ",Knockout[[#This Row],[Column5]],1))</f>
        <v xml:space="preserve">Ryan </v>
      </c>
      <c r="M11" s="112" t="str">
        <f t="shared" si="1"/>
        <v>Halley</v>
      </c>
      <c r="N11" s="112">
        <f t="shared" si="4"/>
        <v>8</v>
      </c>
      <c r="O11" s="112">
        <f t="shared" si="2"/>
        <v>6</v>
      </c>
      <c r="P11" s="113">
        <f t="shared" si="3"/>
        <v>14</v>
      </c>
      <c r="Q11" s="103" t="str">
        <f>Scoreboard!C6</f>
        <v>Ryan &amp; Halley</v>
      </c>
      <c r="S11" s="220">
        <f>IF(P11&lt;&gt;0,SUM(N11:O11)," ")</f>
        <v>14</v>
      </c>
      <c r="T11" s="229" t="str">
        <f ca="1">IFERROR(OFFSET($K$9,MATCH(LARGE($P$9:$P$23,3),$S$9:$S$23,0)-1,0)," ")</f>
        <v>Ty &amp; Liz</v>
      </c>
      <c r="U11" s="126">
        <v>6</v>
      </c>
    </row>
    <row r="12" spans="2:25" ht="24" customHeight="1" thickBot="1" x14ac:dyDescent="0.6">
      <c r="B12" s="105">
        <v>3</v>
      </c>
      <c r="C12" s="298" t="s">
        <v>184</v>
      </c>
      <c r="D12" s="299"/>
      <c r="E12" s="105"/>
      <c r="F12" s="105">
        <v>3</v>
      </c>
      <c r="G12" s="298" t="s">
        <v>204</v>
      </c>
      <c r="H12" s="299"/>
      <c r="I12" s="105"/>
      <c r="J12" s="238">
        <f t="shared" si="0"/>
        <v>6</v>
      </c>
      <c r="K12" s="111" t="str">
        <f>Knockout[[#This Row],[Column5]]</f>
        <v>JG &amp; Paige</v>
      </c>
      <c r="L12" s="112" t="str">
        <f>LEFT(Knockout[[#This Row],[Column5]],FIND(" ",Knockout[[#This Row],[Column5]],1))</f>
        <v xml:space="preserve">JG </v>
      </c>
      <c r="M12" s="112" t="str">
        <f t="shared" si="1"/>
        <v>Paige</v>
      </c>
      <c r="N12" s="112">
        <f t="shared" si="4"/>
        <v>5</v>
      </c>
      <c r="O12" s="112">
        <f t="shared" si="2"/>
        <v>0</v>
      </c>
      <c r="P12" s="113">
        <f t="shared" si="3"/>
        <v>5</v>
      </c>
      <c r="Q12" s="103" t="str">
        <f>Scoreboard!C7</f>
        <v>JG &amp; Paige</v>
      </c>
      <c r="S12">
        <f>IF(P12&lt;&gt;0,SUM(N12:O12)," ")</f>
        <v>5</v>
      </c>
      <c r="T12" s="229" t="str">
        <f ca="1">IFERROR(OFFSET($K$9,MATCH(LARGE($P$9:$P$23,4),$S$9:$S$23,0)-1,0)," ")</f>
        <v>Ty &amp; Liz</v>
      </c>
      <c r="U12" s="126">
        <v>5</v>
      </c>
    </row>
    <row r="13" spans="2:25" ht="24" customHeight="1" thickBot="1" x14ac:dyDescent="0.6">
      <c r="B13" s="105">
        <v>4</v>
      </c>
      <c r="C13" s="298" t="s">
        <v>187</v>
      </c>
      <c r="D13" s="299"/>
      <c r="E13" s="105"/>
      <c r="F13" s="105">
        <v>4</v>
      </c>
      <c r="G13" s="298" t="s">
        <v>193</v>
      </c>
      <c r="H13" s="299"/>
      <c r="I13" s="105"/>
      <c r="J13" s="238">
        <f t="shared" si="0"/>
        <v>3</v>
      </c>
      <c r="K13" s="111" t="str">
        <f>Knockout[[#This Row],[Column5]]</f>
        <v>Ty &amp; Liz</v>
      </c>
      <c r="L13" s="112" t="str">
        <f>LEFT(Knockout[[#This Row],[Column5]],FIND(" ",Knockout[[#This Row],[Column5]],1))</f>
        <v xml:space="preserve">Ty </v>
      </c>
      <c r="M13" s="112" t="str">
        <f t="shared" si="1"/>
        <v>Liz</v>
      </c>
      <c r="N13" s="112">
        <f t="shared" si="4"/>
        <v>0</v>
      </c>
      <c r="O13" s="112">
        <f t="shared" si="2"/>
        <v>10</v>
      </c>
      <c r="P13" s="113">
        <f t="shared" si="3"/>
        <v>10</v>
      </c>
      <c r="Q13" s="103" t="str">
        <f>Scoreboard!C8</f>
        <v>Ty &amp; Liz</v>
      </c>
      <c r="S13">
        <f>IF(P13&lt;&gt;0,SUM(N13:O13)," ")</f>
        <v>10</v>
      </c>
      <c r="T13" s="229" t="str">
        <f ca="1">IFERROR(OFFSET($K$9,MATCH(LARGE($P$9:$P$23,5),$S$9:$S$23,0)-1,0)," ")</f>
        <v>Austin &amp; Kate</v>
      </c>
      <c r="U13" s="126">
        <v>4</v>
      </c>
    </row>
    <row r="14" spans="2:25" ht="24" customHeight="1" thickBot="1" x14ac:dyDescent="0.6">
      <c r="B14" s="105">
        <v>5</v>
      </c>
      <c r="C14" s="298" t="s">
        <v>202</v>
      </c>
      <c r="D14" s="299"/>
      <c r="E14" s="105"/>
      <c r="F14" s="105">
        <v>5</v>
      </c>
      <c r="G14" s="298" t="s">
        <v>198</v>
      </c>
      <c r="H14" s="299"/>
      <c r="I14" s="105"/>
      <c r="J14" s="238">
        <f t="shared" si="0"/>
        <v>12</v>
      </c>
      <c r="K14" s="111" t="str">
        <f>Knockout[[#This Row],[Column5]]</f>
        <v>Luke &amp; Whitney</v>
      </c>
      <c r="L14" s="112" t="str">
        <f>LEFT(Knockout[[#This Row],[Column5]],FIND(" ",Knockout[[#This Row],[Column5]],1))</f>
        <v xml:space="preserve">Luke </v>
      </c>
      <c r="M14" s="112" t="str">
        <f t="shared" si="1"/>
        <v>Whitney</v>
      </c>
      <c r="N14" s="112">
        <f t="shared" si="4"/>
        <v>0</v>
      </c>
      <c r="O14" s="112">
        <f t="shared" si="2"/>
        <v>0</v>
      </c>
      <c r="P14" s="113">
        <f t="shared" si="3"/>
        <v>0</v>
      </c>
      <c r="Q14" s="103" t="str">
        <f>Scoreboard!C9</f>
        <v>Luke &amp; Whitney</v>
      </c>
      <c r="S14" t="str">
        <f t="shared" si="5"/>
        <v xml:space="preserve"> </v>
      </c>
      <c r="T14" s="229" t="str">
        <f ca="1">IFERROR(OFFSET($K$9,MATCH(LARGE($P$9:$P$23,6),$S$9:$S$23,0)-1,0)," ")</f>
        <v>JG &amp; Paige</v>
      </c>
      <c r="U14" s="126">
        <v>3</v>
      </c>
    </row>
    <row r="15" spans="2:25" ht="24" customHeight="1" thickBot="1" x14ac:dyDescent="0.6">
      <c r="B15" s="105">
        <v>6</v>
      </c>
      <c r="C15" s="298" t="s">
        <v>182</v>
      </c>
      <c r="D15" s="299"/>
      <c r="E15" s="105"/>
      <c r="F15" s="105">
        <v>6</v>
      </c>
      <c r="G15" s="298" t="s">
        <v>205</v>
      </c>
      <c r="H15" s="299"/>
      <c r="I15" s="105"/>
      <c r="J15" s="238">
        <f t="shared" si="0"/>
        <v>8</v>
      </c>
      <c r="K15" s="111" t="str">
        <f>Knockout[[#This Row],[Column5]]</f>
        <v>Billy &amp; Jordan</v>
      </c>
      <c r="L15" s="112" t="str">
        <f>LEFT(Knockout[[#This Row],[Column5]],FIND(" ",Knockout[[#This Row],[Column5]],1))</f>
        <v xml:space="preserve">Billy </v>
      </c>
      <c r="M15" s="112" t="str">
        <f t="shared" si="1"/>
        <v>Jordan</v>
      </c>
      <c r="N15" s="112">
        <f t="shared" si="4"/>
        <v>1</v>
      </c>
      <c r="O15" s="112">
        <f t="shared" si="2"/>
        <v>2</v>
      </c>
      <c r="P15" s="113">
        <f t="shared" si="3"/>
        <v>3</v>
      </c>
      <c r="Q15" s="103" t="str">
        <f>Scoreboard!C10</f>
        <v>Billy &amp; Jordan</v>
      </c>
      <c r="S15">
        <f t="shared" si="5"/>
        <v>3</v>
      </c>
      <c r="T15" s="229" t="str">
        <f ca="1">IFERROR(OFFSET($K$9,MATCH(LARGE($P$9:$P$23,7),$S$9:$S$23,0)-1,0)," ")</f>
        <v>JG &amp; Paige</v>
      </c>
      <c r="U15" s="126">
        <v>2</v>
      </c>
    </row>
    <row r="16" spans="2:25" ht="24" customHeight="1" thickBot="1" x14ac:dyDescent="0.6">
      <c r="B16" s="105">
        <v>7</v>
      </c>
      <c r="C16" s="298" t="s">
        <v>186</v>
      </c>
      <c r="D16" s="299"/>
      <c r="E16" s="105"/>
      <c r="F16" s="105">
        <v>7</v>
      </c>
      <c r="G16" s="298" t="s">
        <v>199</v>
      </c>
      <c r="H16" s="299"/>
      <c r="I16" s="105"/>
      <c r="J16" s="238">
        <f t="shared" si="0"/>
        <v>6</v>
      </c>
      <c r="K16" s="111" t="str">
        <f>Knockout[[#This Row],[Column5]]</f>
        <v>Thadd &amp; Ziegler</v>
      </c>
      <c r="L16" s="112" t="str">
        <f>LEFT(Knockout[[#This Row],[Column5]],FIND(" ",Knockout[[#This Row],[Column5]],1))</f>
        <v xml:space="preserve">Thadd </v>
      </c>
      <c r="M16" s="112" t="str">
        <f t="shared" si="1"/>
        <v>Ziegler</v>
      </c>
      <c r="N16" s="112">
        <f t="shared" si="4"/>
        <v>4</v>
      </c>
      <c r="O16" s="112">
        <f t="shared" si="2"/>
        <v>1</v>
      </c>
      <c r="P16" s="113">
        <f t="shared" si="3"/>
        <v>5</v>
      </c>
      <c r="Q16" s="103" t="str">
        <f>Scoreboard!C11</f>
        <v>Thadd &amp; Ziegler</v>
      </c>
      <c r="S16">
        <f t="shared" si="5"/>
        <v>5</v>
      </c>
      <c r="T16" s="229" t="str">
        <f ca="1">IFERROR(OFFSET($K$9,MATCH(LARGE($P$9:$P$23,8),$S$9:$S$23,0)-1,0)," ")</f>
        <v>Avery &amp; Kayla</v>
      </c>
      <c r="U16" s="126">
        <v>1</v>
      </c>
    </row>
    <row r="17" spans="2:21" ht="24" customHeight="1" thickBot="1" x14ac:dyDescent="0.6">
      <c r="B17" s="105">
        <v>8</v>
      </c>
      <c r="C17" s="300" t="s">
        <v>183</v>
      </c>
      <c r="D17" s="301"/>
      <c r="E17" s="105"/>
      <c r="F17" s="105">
        <v>8</v>
      </c>
      <c r="G17" s="300" t="s">
        <v>189</v>
      </c>
      <c r="H17" s="301"/>
      <c r="I17" s="105"/>
      <c r="J17" s="238">
        <f t="shared" si="0"/>
        <v>5</v>
      </c>
      <c r="K17" s="111" t="str">
        <f>Knockout[[#This Row],[Column5]]</f>
        <v>Austin &amp; Kate</v>
      </c>
      <c r="L17" s="112" t="str">
        <f>LEFT(Knockout[[#This Row],[Column5]],FIND(" ",Knockout[[#This Row],[Column5]],1))</f>
        <v xml:space="preserve">Austin </v>
      </c>
      <c r="M17" s="112" t="str">
        <f t="shared" si="1"/>
        <v>Kate</v>
      </c>
      <c r="N17" s="112">
        <f t="shared" si="4"/>
        <v>0</v>
      </c>
      <c r="O17" s="112">
        <f t="shared" si="2"/>
        <v>8</v>
      </c>
      <c r="P17" s="113">
        <f t="shared" si="3"/>
        <v>8</v>
      </c>
      <c r="Q17" s="103" t="str">
        <f>Scoreboard!C12</f>
        <v>Austin &amp; Kate</v>
      </c>
      <c r="S17">
        <f t="shared" si="5"/>
        <v>8</v>
      </c>
      <c r="U17" s="126"/>
    </row>
    <row r="18" spans="2:21" ht="24" customHeight="1" x14ac:dyDescent="0.55000000000000004">
      <c r="E18" s="105"/>
      <c r="I18" s="105"/>
      <c r="J18" s="238">
        <f t="shared" si="0"/>
        <v>3</v>
      </c>
      <c r="K18" s="111" t="str">
        <f>Knockout[[#This Row],[Column5]]</f>
        <v>Dean &amp; Misty</v>
      </c>
      <c r="L18" s="112" t="str">
        <f>LEFT(Knockout[[#This Row],[Column5]],FIND(" ",Knockout[[#This Row],[Column5]],1))</f>
        <v xml:space="preserve">Dean </v>
      </c>
      <c r="M18" s="112" t="str">
        <f t="shared" si="1"/>
        <v>Misty</v>
      </c>
      <c r="N18" s="112">
        <f t="shared" si="4"/>
        <v>6</v>
      </c>
      <c r="O18" s="112">
        <f t="shared" si="2"/>
        <v>4</v>
      </c>
      <c r="P18" s="113">
        <f t="shared" si="3"/>
        <v>10</v>
      </c>
      <c r="Q18" s="103" t="str">
        <f>Scoreboard!C13</f>
        <v>Dean &amp; Misty</v>
      </c>
      <c r="S18">
        <f t="shared" si="5"/>
        <v>10</v>
      </c>
    </row>
    <row r="19" spans="2:21" ht="24" customHeight="1" x14ac:dyDescent="0.55000000000000004">
      <c r="C19" s="105"/>
      <c r="D19" s="105"/>
      <c r="E19" s="105"/>
      <c r="F19" s="105"/>
      <c r="G19" s="105"/>
      <c r="H19" s="105"/>
      <c r="I19" s="105"/>
      <c r="J19" s="238">
        <f t="shared" si="0"/>
        <v>12</v>
      </c>
      <c r="K19" s="111" t="str">
        <f>Knockout[[#This Row],[Column5]]</f>
        <v>B-Dave &amp; Kylie</v>
      </c>
      <c r="L19" s="112" t="str">
        <f>LEFT(Knockout[[#This Row],[Column5]],FIND(" ",Knockout[[#This Row],[Column5]],1))</f>
        <v xml:space="preserve">B-Dave </v>
      </c>
      <c r="M19" s="112" t="str">
        <f t="shared" si="1"/>
        <v>Kylie</v>
      </c>
      <c r="N19" s="112">
        <f t="shared" si="4"/>
        <v>0</v>
      </c>
      <c r="O19" s="112">
        <f t="shared" si="2"/>
        <v>0</v>
      </c>
      <c r="P19" s="113">
        <f t="shared" si="3"/>
        <v>0</v>
      </c>
      <c r="Q19" s="103" t="str">
        <f>Scoreboard!C14</f>
        <v>B-Dave &amp; Kylie</v>
      </c>
      <c r="S19" t="str">
        <f t="shared" si="5"/>
        <v xml:space="preserve"> </v>
      </c>
    </row>
    <row r="20" spans="2:21" ht="24" customHeight="1" x14ac:dyDescent="0.55000000000000004">
      <c r="C20" s="105"/>
      <c r="D20" s="105"/>
      <c r="E20" s="105"/>
      <c r="F20" s="105"/>
      <c r="G20" s="105"/>
      <c r="H20" s="105"/>
      <c r="I20" s="105"/>
      <c r="J20" s="238">
        <f t="shared" si="0"/>
        <v>8</v>
      </c>
      <c r="K20" s="114" t="str">
        <f>Knockout[[#This Row],[Column5]]</f>
        <v>Matt &amp; Micaela</v>
      </c>
      <c r="L20" s="112" t="str">
        <f>LEFT(Knockout[[#This Row],[Column5]],FIND(" ",Knockout[[#This Row],[Column5]],1))</f>
        <v xml:space="preserve">Matt </v>
      </c>
      <c r="M20" s="112" t="str">
        <f t="shared" si="1"/>
        <v>Micaela</v>
      </c>
      <c r="N20" s="112">
        <f t="shared" si="4"/>
        <v>0</v>
      </c>
      <c r="O20" s="112">
        <f t="shared" si="2"/>
        <v>3</v>
      </c>
      <c r="P20" s="115">
        <f t="shared" si="3"/>
        <v>3</v>
      </c>
      <c r="Q20" s="103" t="str">
        <f>Scoreboard!C15</f>
        <v>Matt &amp; Micaela</v>
      </c>
      <c r="S20">
        <f t="shared" si="5"/>
        <v>3</v>
      </c>
    </row>
    <row r="21" spans="2:21" ht="24" customHeight="1" x14ac:dyDescent="0.55000000000000004">
      <c r="C21" s="105"/>
      <c r="D21" s="105"/>
      <c r="E21" s="105"/>
      <c r="F21" s="105"/>
      <c r="G21" s="105"/>
      <c r="H21" s="105"/>
      <c r="I21" s="105"/>
      <c r="J21" s="238">
        <f t="shared" si="0"/>
        <v>12</v>
      </c>
      <c r="K21" s="111" t="str">
        <f>Knockout[[#This Row],[Column5]]</f>
        <v>Trevor &amp; Maycock</v>
      </c>
      <c r="L21" s="112" t="str">
        <f>LEFT(Knockout[[#This Row],[Column5]],FIND(" ",Knockout[[#This Row],[Column5]],1))</f>
        <v xml:space="preserve">Trevor </v>
      </c>
      <c r="M21" s="112" t="str">
        <f t="shared" si="1"/>
        <v>Maycock</v>
      </c>
      <c r="N21" s="112">
        <f t="shared" si="4"/>
        <v>0</v>
      </c>
      <c r="O21" s="112">
        <f t="shared" si="2"/>
        <v>0</v>
      </c>
      <c r="P21" s="113">
        <f t="shared" si="3"/>
        <v>0</v>
      </c>
      <c r="Q21" s="103" t="str">
        <f>Scoreboard!C16</f>
        <v>Trevor &amp; Maycock</v>
      </c>
      <c r="S21" t="str">
        <f t="shared" si="5"/>
        <v xml:space="preserve"> </v>
      </c>
    </row>
    <row r="22" spans="2:21" ht="24" customHeight="1" thickBot="1" x14ac:dyDescent="0.6">
      <c r="C22" s="105"/>
      <c r="D22" s="105"/>
      <c r="E22" s="105"/>
      <c r="F22" s="105"/>
      <c r="G22" s="105"/>
      <c r="H22" s="105"/>
      <c r="I22" s="105"/>
      <c r="J22" s="239">
        <f t="shared" si="0"/>
        <v>11</v>
      </c>
      <c r="K22" s="114" t="str">
        <f>Knockout[[#This Row],[Column5]]</f>
        <v>Blake &amp; Brittany</v>
      </c>
      <c r="L22" s="112" t="str">
        <f>LEFT(Knockout[[#This Row],[Column5]],FIND(" ",Knockout[[#This Row],[Column5]],1))</f>
        <v xml:space="preserve">Blake </v>
      </c>
      <c r="M22" s="112" t="str">
        <f t="shared" si="1"/>
        <v>Brittany</v>
      </c>
      <c r="N22" s="112">
        <f t="shared" si="4"/>
        <v>2</v>
      </c>
      <c r="O22" s="112">
        <f t="shared" si="2"/>
        <v>0</v>
      </c>
      <c r="P22" s="115">
        <f t="shared" si="3"/>
        <v>2</v>
      </c>
      <c r="Q22" s="103" t="str">
        <f>Scoreboard!C17</f>
        <v>Blake &amp; Brittany</v>
      </c>
      <c r="S22">
        <f t="shared" si="5"/>
        <v>2</v>
      </c>
    </row>
    <row r="23" spans="2:21" ht="24" thickBot="1" x14ac:dyDescent="0.6">
      <c r="C23" s="105"/>
      <c r="D23" s="105"/>
      <c r="E23" s="105"/>
      <c r="F23" s="105"/>
      <c r="G23" s="105"/>
      <c r="H23" s="105"/>
      <c r="I23" s="105"/>
      <c r="J23" s="239">
        <f t="shared" si="0"/>
        <v>12</v>
      </c>
      <c r="K23" s="114" t="str">
        <f>Knockout[[#This Row],[Column5]]</f>
        <v>Derek &amp; Haylee</v>
      </c>
      <c r="L23" s="112" t="str">
        <f>LEFT(Knockout[[#This Row],[Column5]],FIND(" ",Knockout[[#This Row],[Column5]],1))</f>
        <v xml:space="preserve">Derek </v>
      </c>
      <c r="M23" s="112" t="str">
        <f>RIGHT(Q23,LEN(Q23)-FIND("*",SUBSTITUTE(Q23," ","*",LEN(Q23)-LEN(SUBSTITUTE(Q23," ","")))))</f>
        <v>Haylee</v>
      </c>
      <c r="N23" s="112">
        <f>IF($C$10=M23,10,IF($C$11=M23,8,IF($C$12=M23,6,(IF($C$13=M23,5,(IF($C$14=M23,4,IF($C$15=M23,3,IF($C$16=M23,2,IF($C$17=M23,1,0))))))))))</f>
        <v>0</v>
      </c>
      <c r="O23" s="112">
        <f>IF($G$10=L23,10,IF($G$11=L23,8,IF($G$12=L23,6,(IF($G$13=L23,5,(IF($G$14=L23,4,IF($G$15=L23,3,IF($G$16=L23,2,IF($G$17=L23,1,0))))))))))</f>
        <v>0</v>
      </c>
      <c r="P23" s="115">
        <f>SUM(N23:O23)</f>
        <v>0</v>
      </c>
      <c r="Q23" s="103" t="str">
        <f>Scoreboard!C18</f>
        <v>Derek &amp; Haylee</v>
      </c>
      <c r="S23" t="str">
        <f t="shared" si="5"/>
        <v xml:space="preserve"> </v>
      </c>
    </row>
  </sheetData>
  <mergeCells count="18">
    <mergeCell ref="C17:D17"/>
    <mergeCell ref="C9:D9"/>
    <mergeCell ref="C10:D10"/>
    <mergeCell ref="C11:D11"/>
    <mergeCell ref="C12:D12"/>
    <mergeCell ref="C13:D13"/>
    <mergeCell ref="C14:D14"/>
    <mergeCell ref="C15:D15"/>
    <mergeCell ref="C16:D16"/>
    <mergeCell ref="G17:H17"/>
    <mergeCell ref="G9:H9"/>
    <mergeCell ref="G10:H10"/>
    <mergeCell ref="G11:H11"/>
    <mergeCell ref="G12:H12"/>
    <mergeCell ref="G13:H13"/>
    <mergeCell ref="G14:H14"/>
    <mergeCell ref="G15:H15"/>
    <mergeCell ref="G16:H16"/>
  </mergeCells>
  <conditionalFormatting sqref="J9:J23">
    <cfRule type="cellIs" dxfId="37" priority="1" operator="greaterThanOrEqual">
      <formula>9</formula>
    </cfRule>
    <cfRule type="duplicateValues" dxfId="36" priority="2"/>
  </conditionalFormatting>
  <conditionalFormatting sqref="G10:H17">
    <cfRule type="duplicateValues" dxfId="35" priority="69"/>
  </conditionalFormatting>
  <conditionalFormatting sqref="C10:D17">
    <cfRule type="duplicateValues" dxfId="34" priority="70"/>
  </conditionalFormatting>
  <dataValidations count="2">
    <dataValidation type="list" allowBlank="1" showInputMessage="1" showErrorMessage="1" sqref="C10:D17" xr:uid="{00000000-0002-0000-0300-000000000000}">
      <formula1>$M$9:$M$23</formula1>
    </dataValidation>
    <dataValidation type="list" allowBlank="1" showInputMessage="1" showErrorMessage="1" sqref="G10:H17" xr:uid="{00000000-0002-0000-0300-000001000000}">
      <formula1>$L$9:$L$23</formula1>
    </dataValidation>
  </dataValidations>
  <hyperlinks>
    <hyperlink ref="V4" location="Scoreboard!A1" display="Return to Scoreboard" xr:uid="{00000000-0004-0000-0300-000000000000}"/>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41"/>
  <sheetViews>
    <sheetView showGridLines="0" showRowColHeaders="0" showZeros="0" zoomScale="70" zoomScaleNormal="70" workbookViewId="0">
      <selection activeCell="P9" sqref="P9:R9"/>
    </sheetView>
  </sheetViews>
  <sheetFormatPr defaultRowHeight="14.5" x14ac:dyDescent="0.35"/>
  <cols>
    <col min="2" max="2" width="20.36328125" customWidth="1"/>
    <col min="3" max="3" width="0.453125" customWidth="1"/>
    <col min="4" max="4" width="16.453125" bestFit="1" customWidth="1"/>
    <col min="5" max="5" width="0.453125" customWidth="1"/>
    <col min="6" max="6" width="16.453125" bestFit="1" customWidth="1"/>
    <col min="7" max="7" width="0.453125" customWidth="1"/>
    <col min="8" max="8" width="16.54296875" customWidth="1"/>
    <col min="12" max="12" width="2.54296875" customWidth="1"/>
    <col min="13" max="13" width="18.81640625" bestFit="1" customWidth="1"/>
    <col min="15" max="18" width="22" bestFit="1" customWidth="1"/>
    <col min="19" max="20" width="0" hidden="1" customWidth="1"/>
  </cols>
  <sheetData>
    <row r="1" spans="2:20" ht="15" thickBot="1" x14ac:dyDescent="0.4">
      <c r="F1" s="220"/>
      <c r="G1" s="220"/>
      <c r="H1" s="220"/>
      <c r="I1" s="220"/>
      <c r="J1" s="220"/>
      <c r="K1" s="220"/>
    </row>
    <row r="2" spans="2:20" ht="19" thickBot="1" x14ac:dyDescent="0.5">
      <c r="B2" s="15" t="s">
        <v>28</v>
      </c>
      <c r="C2" s="247"/>
      <c r="D2" s="16"/>
      <c r="E2" s="17"/>
      <c r="F2" s="79"/>
      <c r="G2" s="79"/>
      <c r="H2" s="254" t="str">
        <f>B2</f>
        <v>JG &amp; Paige</v>
      </c>
      <c r="I2" s="253" t="str">
        <f>D5</f>
        <v>JG &amp; Paige</v>
      </c>
      <c r="J2" s="253"/>
      <c r="K2" s="220"/>
      <c r="O2" s="169" t="s">
        <v>155</v>
      </c>
      <c r="P2" s="169" t="s">
        <v>156</v>
      </c>
      <c r="Q2" s="169" t="s">
        <v>157</v>
      </c>
      <c r="R2" s="242" t="s">
        <v>158</v>
      </c>
    </row>
    <row r="3" spans="2:20" ht="18.5" x14ac:dyDescent="0.45">
      <c r="B3" s="18"/>
      <c r="C3" s="24"/>
      <c r="D3" s="16"/>
      <c r="E3" s="17"/>
      <c r="F3" s="79"/>
      <c r="G3" s="79"/>
      <c r="H3" s="254" t="str">
        <f>B8</f>
        <v>Billy &amp; Jordan</v>
      </c>
      <c r="I3" s="253" t="str">
        <f>D14</f>
        <v>Ryan &amp; Halley</v>
      </c>
      <c r="J3" s="253"/>
      <c r="K3" s="220"/>
      <c r="O3" s="284" t="s">
        <v>28</v>
      </c>
      <c r="P3" s="284" t="s">
        <v>174</v>
      </c>
      <c r="Q3" s="284" t="s">
        <v>177</v>
      </c>
      <c r="R3" s="285" t="s">
        <v>138</v>
      </c>
    </row>
    <row r="4" spans="2:20" ht="18.5" x14ac:dyDescent="0.45">
      <c r="B4" s="18"/>
      <c r="C4" s="20"/>
      <c r="D4" s="16"/>
      <c r="E4" s="17"/>
      <c r="F4" s="257"/>
      <c r="G4" s="79"/>
      <c r="H4" s="254" t="str">
        <f>B11</f>
        <v>Ryan &amp; Halley</v>
      </c>
      <c r="I4" s="253" t="str">
        <f>D23</f>
        <v>Avery &amp; Kayla</v>
      </c>
      <c r="J4" s="253"/>
      <c r="K4" s="220"/>
      <c r="O4" s="286" t="s">
        <v>181</v>
      </c>
      <c r="P4" s="286" t="s">
        <v>179</v>
      </c>
      <c r="Q4" s="286" t="s">
        <v>165</v>
      </c>
      <c r="R4" s="287" t="s">
        <v>180</v>
      </c>
    </row>
    <row r="5" spans="2:20" ht="19" thickBot="1" x14ac:dyDescent="0.5">
      <c r="B5" s="22">
        <v>1</v>
      </c>
      <c r="C5" s="66"/>
      <c r="D5" s="244" t="s">
        <v>28</v>
      </c>
      <c r="E5" s="247"/>
      <c r="F5" s="79"/>
      <c r="G5" s="79"/>
      <c r="H5" s="254" t="str">
        <f>B17</f>
        <v>Thadd &amp; Ziegler</v>
      </c>
      <c r="I5" s="253" t="str">
        <f>D32</f>
        <v>Dean &amp; Misty</v>
      </c>
      <c r="J5" s="253"/>
      <c r="K5" s="220"/>
      <c r="O5" s="286" t="s">
        <v>151</v>
      </c>
      <c r="P5" s="286" t="s">
        <v>171</v>
      </c>
      <c r="Q5" s="286" t="s">
        <v>120</v>
      </c>
      <c r="R5" s="287" t="s">
        <v>175</v>
      </c>
    </row>
    <row r="6" spans="2:20" ht="19" thickBot="1" x14ac:dyDescent="0.5">
      <c r="B6" s="23"/>
      <c r="C6" s="20"/>
      <c r="D6" s="16"/>
      <c r="E6" s="24"/>
      <c r="F6" s="79"/>
      <c r="G6" s="79"/>
      <c r="H6" s="254" t="str">
        <f>B20</f>
        <v>Mitch &amp; Katelyn</v>
      </c>
      <c r="I6" s="253" t="str">
        <f>F11</f>
        <v>JG &amp; Paige</v>
      </c>
      <c r="J6" s="253"/>
      <c r="K6" s="220"/>
      <c r="O6" s="288" t="s">
        <v>25</v>
      </c>
      <c r="P6" s="288" t="s">
        <v>176</v>
      </c>
      <c r="Q6" s="288" t="s">
        <v>178</v>
      </c>
      <c r="R6" s="289"/>
    </row>
    <row r="7" spans="2:20" x14ac:dyDescent="0.35">
      <c r="B7" s="23"/>
      <c r="C7" s="20"/>
      <c r="D7" s="16"/>
      <c r="E7" s="24"/>
      <c r="F7" s="79"/>
      <c r="G7" s="79"/>
      <c r="H7" s="255" t="str">
        <f>B26</f>
        <v>Avery &amp; Kayla</v>
      </c>
      <c r="I7" s="253" t="str">
        <f>F26</f>
        <v>Avery &amp; Kayla</v>
      </c>
      <c r="J7" s="253"/>
      <c r="K7" s="220"/>
    </row>
    <row r="8" spans="2:20" ht="16" thickBot="1" x14ac:dyDescent="0.4">
      <c r="B8" s="15" t="s">
        <v>179</v>
      </c>
      <c r="C8" s="64"/>
      <c r="D8" s="16"/>
      <c r="E8" s="27"/>
      <c r="F8" s="79"/>
      <c r="G8" s="79"/>
      <c r="H8" s="256" t="str">
        <f>B29</f>
        <v>Dean &amp; Misty</v>
      </c>
      <c r="I8" s="253"/>
      <c r="J8" s="253"/>
      <c r="K8" s="220"/>
    </row>
    <row r="9" spans="2:20" ht="28" x14ac:dyDescent="0.6">
      <c r="B9" s="23"/>
      <c r="C9" s="23"/>
      <c r="D9" s="66"/>
      <c r="E9" s="27"/>
      <c r="F9" s="79"/>
      <c r="G9" s="103"/>
      <c r="H9" s="256" t="str">
        <f>B35</f>
        <v>Matt &amp; Micaela</v>
      </c>
      <c r="I9" s="253"/>
      <c r="J9" s="253"/>
      <c r="K9" s="220"/>
      <c r="P9" s="297" t="s">
        <v>69</v>
      </c>
      <c r="Q9" s="297"/>
      <c r="R9" s="297"/>
    </row>
    <row r="10" spans="2:20" x14ac:dyDescent="0.35">
      <c r="B10" s="23"/>
      <c r="C10" s="23"/>
      <c r="D10" s="66"/>
      <c r="E10" s="27"/>
      <c r="F10" s="16"/>
      <c r="G10" s="66"/>
      <c r="H10" s="66"/>
    </row>
    <row r="11" spans="2:20" ht="16" thickBot="1" x14ac:dyDescent="0.4">
      <c r="B11" s="15" t="s">
        <v>165</v>
      </c>
      <c r="C11" s="26"/>
      <c r="D11" s="30">
        <v>6</v>
      </c>
      <c r="E11" s="66"/>
      <c r="F11" s="31" t="s">
        <v>28</v>
      </c>
      <c r="G11" s="247"/>
      <c r="H11" s="16"/>
      <c r="S11" s="253" t="str">
        <f>D5</f>
        <v>JG &amp; Paige</v>
      </c>
    </row>
    <row r="12" spans="2:20" x14ac:dyDescent="0.35">
      <c r="B12" s="18"/>
      <c r="C12" s="24"/>
      <c r="D12" s="16"/>
      <c r="E12" s="27"/>
      <c r="F12" s="16"/>
      <c r="G12" s="27"/>
      <c r="H12" s="16"/>
      <c r="S12" s="253" t="str">
        <f>D14</f>
        <v>Ryan &amp; Halley</v>
      </c>
    </row>
    <row r="13" spans="2:20" ht="15" thickBot="1" x14ac:dyDescent="0.4">
      <c r="B13" s="23"/>
      <c r="C13" s="20"/>
      <c r="D13" s="16"/>
      <c r="E13" s="27"/>
      <c r="F13" s="16"/>
      <c r="G13" s="27"/>
      <c r="H13" s="16"/>
      <c r="S13" s="253" t="str">
        <f>D23</f>
        <v>Avery &amp; Kayla</v>
      </c>
    </row>
    <row r="14" spans="2:20" ht="19" thickBot="1" x14ac:dyDescent="0.5">
      <c r="B14" s="30">
        <v>2</v>
      </c>
      <c r="C14" s="66"/>
      <c r="D14" s="244" t="s">
        <v>165</v>
      </c>
      <c r="E14" s="64"/>
      <c r="F14" s="16"/>
      <c r="G14" s="27"/>
      <c r="H14" s="16"/>
      <c r="L14" s="309" t="s">
        <v>160</v>
      </c>
      <c r="M14" s="310"/>
      <c r="N14" s="248"/>
      <c r="S14" s="272" t="str">
        <f>H19</f>
        <v>Avery &amp; Kayla</v>
      </c>
      <c r="T14" s="273">
        <v>10</v>
      </c>
    </row>
    <row r="15" spans="2:20" ht="16" thickBot="1" x14ac:dyDescent="0.4">
      <c r="B15" s="23"/>
      <c r="C15" s="20"/>
      <c r="D15" s="16"/>
      <c r="E15" s="17"/>
      <c r="F15" s="16"/>
      <c r="G15" s="27"/>
      <c r="H15" s="16"/>
      <c r="L15" s="258">
        <v>1</v>
      </c>
      <c r="M15" s="259" t="s">
        <v>171</v>
      </c>
      <c r="N15" s="248"/>
      <c r="S15" s="273" t="str">
        <f>M24</f>
        <v>JG &amp; Paige</v>
      </c>
      <c r="T15" s="273">
        <v>8</v>
      </c>
    </row>
    <row r="16" spans="2:20" ht="16" thickBot="1" x14ac:dyDescent="0.4">
      <c r="B16" s="23"/>
      <c r="C16" s="20"/>
      <c r="D16" s="16"/>
      <c r="E16" s="17"/>
      <c r="F16" s="16"/>
      <c r="G16" s="27"/>
      <c r="H16" s="16"/>
      <c r="L16" s="260">
        <v>2</v>
      </c>
      <c r="M16" s="261" t="s">
        <v>178</v>
      </c>
      <c r="N16" s="248"/>
      <c r="S16" s="273" t="str">
        <f>M21</f>
        <v>Ryan &amp; Halley</v>
      </c>
      <c r="T16" s="273">
        <v>6</v>
      </c>
    </row>
    <row r="17" spans="2:20" ht="16" thickBot="1" x14ac:dyDescent="0.4">
      <c r="B17" s="15" t="s">
        <v>175</v>
      </c>
      <c r="C17" s="64"/>
      <c r="D17" s="16"/>
      <c r="E17" s="17"/>
      <c r="F17" s="66"/>
      <c r="G17" s="27"/>
      <c r="H17" s="16"/>
      <c r="L17" s="262">
        <v>3</v>
      </c>
      <c r="M17" s="263" t="s">
        <v>179</v>
      </c>
      <c r="N17" s="248"/>
      <c r="S17" s="273" t="str">
        <f>M22</f>
        <v>Dean &amp; Misty</v>
      </c>
      <c r="T17" s="273">
        <v>5</v>
      </c>
    </row>
    <row r="18" spans="2:20" ht="16" thickBot="1" x14ac:dyDescent="0.4">
      <c r="B18" s="245"/>
      <c r="C18" s="23"/>
      <c r="D18" s="30"/>
      <c r="E18" s="28" t="s">
        <v>55</v>
      </c>
      <c r="F18" s="66"/>
      <c r="G18" s="27"/>
      <c r="H18" s="16"/>
      <c r="L18" s="249">
        <v>4</v>
      </c>
      <c r="M18" s="250" t="s">
        <v>175</v>
      </c>
      <c r="N18" s="248"/>
      <c r="S18" s="273" t="str">
        <f>M15</f>
        <v>Mitch &amp; Katelyn</v>
      </c>
      <c r="T18" s="273">
        <v>4</v>
      </c>
    </row>
    <row r="19" spans="2:20" ht="15" thickBot="1" x14ac:dyDescent="0.4">
      <c r="B19" s="23"/>
      <c r="C19" s="23"/>
      <c r="D19" s="30"/>
      <c r="E19" s="17"/>
      <c r="F19" s="30">
        <v>9</v>
      </c>
      <c r="G19" s="27"/>
      <c r="H19" s="246" t="s">
        <v>25</v>
      </c>
      <c r="P19" s="253" t="str">
        <f>IF(D5=B2,B8,IF(D5=B8,B2,""))</f>
        <v>Billy &amp; Jordan</v>
      </c>
      <c r="S19" s="273" t="str">
        <f>M16</f>
        <v>Matt &amp; Micaela</v>
      </c>
      <c r="T19" s="273">
        <v>3</v>
      </c>
    </row>
    <row r="20" spans="2:20" ht="20.5" thickBot="1" x14ac:dyDescent="0.45">
      <c r="B20" s="15" t="s">
        <v>171</v>
      </c>
      <c r="C20" s="247"/>
      <c r="D20" s="16"/>
      <c r="E20" s="17"/>
      <c r="F20" s="66"/>
      <c r="G20" s="27"/>
      <c r="H20" s="251" t="s">
        <v>56</v>
      </c>
      <c r="L20" s="306" t="s">
        <v>161</v>
      </c>
      <c r="M20" s="307"/>
      <c r="P20" s="253" t="str">
        <f>IF(D14=B11,B17,IF(D14=B17,B11,""))</f>
        <v>Thadd &amp; Ziegler</v>
      </c>
      <c r="S20" s="273" t="str">
        <f>M17</f>
        <v>Billy &amp; Jordan</v>
      </c>
      <c r="T20" s="273">
        <v>2</v>
      </c>
    </row>
    <row r="21" spans="2:20" ht="16" thickBot="1" x14ac:dyDescent="0.4">
      <c r="B21" s="18"/>
      <c r="C21" s="27"/>
      <c r="D21" s="16"/>
      <c r="E21" s="17"/>
      <c r="F21" s="16"/>
      <c r="G21" s="27"/>
      <c r="H21" s="18"/>
      <c r="L21" s="258">
        <v>1</v>
      </c>
      <c r="M21" s="259" t="s">
        <v>165</v>
      </c>
      <c r="P21" s="253" t="str">
        <f>IF(D23=B20,B26,IF(D23=B26,B20,""))</f>
        <v>Mitch &amp; Katelyn</v>
      </c>
      <c r="S21" s="273" t="str">
        <f>M18</f>
        <v>Thadd &amp; Ziegler</v>
      </c>
      <c r="T21" s="273">
        <v>1</v>
      </c>
    </row>
    <row r="22" spans="2:20" ht="16" thickBot="1" x14ac:dyDescent="0.4">
      <c r="B22" s="18"/>
      <c r="C22" s="27"/>
      <c r="D22" s="16"/>
      <c r="E22" s="17"/>
      <c r="F22" s="16"/>
      <c r="G22" s="27"/>
      <c r="H22" s="18"/>
      <c r="L22" s="249">
        <v>2</v>
      </c>
      <c r="M22" s="250" t="s">
        <v>138</v>
      </c>
      <c r="P22" s="253" t="str">
        <f>IF(D32=B29,B35,IF(D32=B35,B29,""))</f>
        <v>Matt &amp; Micaela</v>
      </c>
    </row>
    <row r="23" spans="2:20" ht="15" thickBot="1" x14ac:dyDescent="0.4">
      <c r="B23" s="30">
        <v>3</v>
      </c>
      <c r="C23" s="66"/>
      <c r="D23" s="244" t="s">
        <v>25</v>
      </c>
      <c r="E23" s="247"/>
      <c r="F23" s="16"/>
      <c r="G23" s="27"/>
      <c r="H23" s="18"/>
    </row>
    <row r="24" spans="2:20" ht="16" thickBot="1" x14ac:dyDescent="0.4">
      <c r="B24" s="18"/>
      <c r="C24" s="27"/>
      <c r="D24" s="16"/>
      <c r="E24" s="24"/>
      <c r="F24" s="16"/>
      <c r="G24" s="27"/>
      <c r="H24" s="18"/>
      <c r="L24" s="252" t="s">
        <v>63</v>
      </c>
      <c r="M24" s="243" t="str">
        <f>IF(H19=F11,F26,IF(H19=F26,F11,""))</f>
        <v>JG &amp; Paige</v>
      </c>
    </row>
    <row r="25" spans="2:20" ht="18.5" x14ac:dyDescent="0.45">
      <c r="B25" s="18"/>
      <c r="C25" s="27"/>
      <c r="D25" s="16"/>
      <c r="E25" s="24"/>
      <c r="F25" s="16"/>
      <c r="G25" s="27"/>
      <c r="H25" s="18"/>
      <c r="L25" s="308" t="s">
        <v>100</v>
      </c>
      <c r="M25" s="308"/>
    </row>
    <row r="26" spans="2:20" ht="16" thickBot="1" x14ac:dyDescent="0.4">
      <c r="B26" s="15" t="s">
        <v>25</v>
      </c>
      <c r="C26" s="64"/>
      <c r="D26" s="30">
        <v>7</v>
      </c>
      <c r="E26" s="66"/>
      <c r="F26" s="31" t="s">
        <v>25</v>
      </c>
      <c r="G26" s="64"/>
      <c r="H26" s="30"/>
      <c r="O26" s="253" t="str">
        <f>IF(F11=D5,D14,IF(F11=D14,D5,""))</f>
        <v>Ryan &amp; Halley</v>
      </c>
    </row>
    <row r="27" spans="2:20" x14ac:dyDescent="0.35">
      <c r="B27" s="245"/>
      <c r="C27" s="23"/>
      <c r="D27" s="16"/>
      <c r="E27" s="27"/>
      <c r="F27" s="16"/>
      <c r="G27" s="66"/>
      <c r="H27" s="45"/>
      <c r="O27" s="253" t="str">
        <f>IF(F26=D23,D32,IF(F26=D32,D23,""))</f>
        <v>Dean &amp; Misty</v>
      </c>
    </row>
    <row r="28" spans="2:20" x14ac:dyDescent="0.35">
      <c r="B28" s="23"/>
      <c r="C28" s="23"/>
      <c r="D28" s="30"/>
      <c r="E28" s="27"/>
      <c r="F28" s="16"/>
      <c r="G28" s="16"/>
      <c r="H28" s="45"/>
    </row>
    <row r="29" spans="2:20" ht="16" thickBot="1" x14ac:dyDescent="0.4">
      <c r="B29" s="15" t="s">
        <v>138</v>
      </c>
      <c r="C29" s="247"/>
      <c r="D29" s="16"/>
      <c r="E29" s="27"/>
      <c r="F29" s="16"/>
      <c r="G29" s="16"/>
      <c r="H29" s="45"/>
    </row>
    <row r="30" spans="2:20" x14ac:dyDescent="0.35">
      <c r="B30" s="18"/>
      <c r="C30" s="27"/>
      <c r="D30" s="16"/>
      <c r="E30" s="27"/>
      <c r="F30" s="16"/>
      <c r="G30" s="16"/>
      <c r="H30" s="45"/>
    </row>
    <row r="31" spans="2:20" x14ac:dyDescent="0.35">
      <c r="B31" s="18"/>
      <c r="C31" s="27"/>
      <c r="D31" s="16"/>
      <c r="E31" s="27"/>
      <c r="F31" s="16"/>
      <c r="G31" s="16"/>
      <c r="H31" s="45"/>
    </row>
    <row r="32" spans="2:20" ht="16" thickBot="1" x14ac:dyDescent="0.4">
      <c r="B32" s="30">
        <v>4</v>
      </c>
      <c r="C32" s="66"/>
      <c r="D32" s="244" t="s">
        <v>138</v>
      </c>
      <c r="E32" s="64"/>
      <c r="F32" s="16"/>
      <c r="G32" s="83"/>
      <c r="H32" s="29"/>
    </row>
    <row r="33" spans="2:10" x14ac:dyDescent="0.35">
      <c r="B33" s="18"/>
      <c r="C33" s="27"/>
      <c r="D33" s="16"/>
      <c r="E33" s="17"/>
      <c r="F33" s="16"/>
      <c r="G33" s="66"/>
      <c r="H33" s="45"/>
    </row>
    <row r="34" spans="2:10" x14ac:dyDescent="0.35">
      <c r="B34" s="18"/>
      <c r="C34" s="27"/>
      <c r="D34" s="16"/>
      <c r="E34" s="17"/>
      <c r="F34" s="66"/>
      <c r="G34" s="66"/>
      <c r="H34" s="45"/>
    </row>
    <row r="35" spans="2:10" ht="16" thickBot="1" x14ac:dyDescent="0.4">
      <c r="B35" s="15" t="s">
        <v>178</v>
      </c>
      <c r="C35" s="64"/>
      <c r="D35" s="16"/>
      <c r="E35" s="17"/>
      <c r="F35" s="66"/>
      <c r="G35" s="66"/>
      <c r="H35" s="18"/>
    </row>
    <row r="41" spans="2:10" x14ac:dyDescent="0.35">
      <c r="D41" s="21"/>
      <c r="E41" s="25"/>
      <c r="F41" s="18"/>
      <c r="G41" s="44"/>
      <c r="H41" s="34"/>
      <c r="I41" s="43"/>
      <c r="J41" s="34"/>
    </row>
  </sheetData>
  <mergeCells count="4">
    <mergeCell ref="P9:R9"/>
    <mergeCell ref="L20:M20"/>
    <mergeCell ref="L25:M25"/>
    <mergeCell ref="L14:M14"/>
  </mergeCells>
  <dataValidations count="13">
    <dataValidation type="list" allowBlank="1" showInputMessage="1" showErrorMessage="1" sqref="B2 B26" xr:uid="{00000000-0002-0000-0400-000000000000}">
      <formula1>$O$3:$O$6</formula1>
    </dataValidation>
    <dataValidation type="list" allowBlank="1" showInputMessage="1" showErrorMessage="1" sqref="B8 B20" xr:uid="{00000000-0002-0000-0400-000001000000}">
      <formula1>$P$3:$P$6</formula1>
    </dataValidation>
    <dataValidation type="list" allowBlank="1" showInputMessage="1" showErrorMessage="1" sqref="B11 B35" xr:uid="{00000000-0002-0000-0400-000002000000}">
      <formula1>$Q$3:$Q$6</formula1>
    </dataValidation>
    <dataValidation type="list" allowBlank="1" showInputMessage="1" showErrorMessage="1" sqref="B17 B29" xr:uid="{00000000-0002-0000-0400-000003000000}">
      <formula1>$R$3:$R$6</formula1>
    </dataValidation>
    <dataValidation type="list" allowBlank="1" showInputMessage="1" showErrorMessage="1" sqref="M21:M22" xr:uid="{00000000-0002-0000-0400-000004000000}">
      <formula1>$O$26:$O$27</formula1>
    </dataValidation>
    <dataValidation type="list" allowBlank="1" showInputMessage="1" showErrorMessage="1" sqref="H19" xr:uid="{00000000-0002-0000-0400-000005000000}">
      <formula1>$I$6:$I$7</formula1>
    </dataValidation>
    <dataValidation type="list" allowBlank="1" showInputMessage="1" showErrorMessage="1" sqref="D5" xr:uid="{00000000-0002-0000-0400-000006000000}">
      <formula1>$H$2:$H$3</formula1>
    </dataValidation>
    <dataValidation type="list" allowBlank="1" showInputMessage="1" showErrorMessage="1" sqref="D14" xr:uid="{00000000-0002-0000-0400-000007000000}">
      <formula1>$H$4:$H$5</formula1>
    </dataValidation>
    <dataValidation type="list" allowBlank="1" showInputMessage="1" showErrorMessage="1" sqref="D23" xr:uid="{00000000-0002-0000-0400-000008000000}">
      <formula1>$H$6:$H$7</formula1>
    </dataValidation>
    <dataValidation type="list" allowBlank="1" showInputMessage="1" showErrorMessage="1" sqref="D32" xr:uid="{00000000-0002-0000-0400-000009000000}">
      <formula1>$H$8:$H$9</formula1>
    </dataValidation>
    <dataValidation type="list" allowBlank="1" showInputMessage="1" showErrorMessage="1" sqref="M15:M18" xr:uid="{00000000-0002-0000-0400-00000A000000}">
      <formula1>$P$19:$P$22</formula1>
    </dataValidation>
    <dataValidation type="list" allowBlank="1" showInputMessage="1" showErrorMessage="1" sqref="F11" xr:uid="{00000000-0002-0000-0400-00000B000000}">
      <formula1>$I$2:$I$3</formula1>
    </dataValidation>
    <dataValidation type="list" allowBlank="1" showInputMessage="1" showErrorMessage="1" sqref="F26" xr:uid="{00000000-0002-0000-0400-00000C000000}">
      <formula1>$I$4:$I$5</formula1>
    </dataValidation>
  </dataValidations>
  <hyperlinks>
    <hyperlink ref="P9" location="Scoreboard!A1" display="Return to Scoreboard" xr:uid="{00000000-0004-0000-0400-000000000000}"/>
  </hyperlink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D000000}">
          <x14:formula1>
            <xm:f>Scoreboard!$C$4:$C$18</xm:f>
          </x14:formula1>
          <xm:sqref>O3:R6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6"/>
  <sheetViews>
    <sheetView showGridLines="0" showRowColHeaders="0" showZeros="0" topLeftCell="A10" zoomScale="90" zoomScaleNormal="90" workbookViewId="0">
      <selection activeCell="I11" sqref="I11:J11"/>
    </sheetView>
  </sheetViews>
  <sheetFormatPr defaultRowHeight="14.5" x14ac:dyDescent="0.35"/>
  <cols>
    <col min="1" max="1" width="5.453125" customWidth="1"/>
    <col min="2" max="2" width="21.08984375" customWidth="1"/>
    <col min="3" max="3" width="4.453125" customWidth="1"/>
    <col min="4" max="4" width="21.08984375" customWidth="1"/>
    <col min="5" max="5" width="4.453125" customWidth="1"/>
    <col min="6" max="6" width="21.08984375" customWidth="1"/>
    <col min="7" max="7" width="4.453125" customWidth="1"/>
    <col min="8" max="8" width="21.08984375" customWidth="1"/>
    <col min="9" max="9" width="19.54296875" style="182" customWidth="1"/>
    <col min="10" max="10" width="14.6328125" style="182" customWidth="1"/>
    <col min="12" max="12" width="23.6328125" customWidth="1"/>
    <col min="13" max="14" width="2.90625" customWidth="1"/>
    <col min="15" max="15" width="4.26953125" customWidth="1"/>
    <col min="16" max="16" width="8.7265625" customWidth="1"/>
  </cols>
  <sheetData>
    <row r="1" spans="1:13" s="59" customFormat="1" ht="24" hidden="1" customHeight="1" x14ac:dyDescent="0.35">
      <c r="A1" s="68"/>
      <c r="B1" s="69"/>
      <c r="C1" s="70"/>
      <c r="D1" s="69"/>
      <c r="E1" s="70"/>
      <c r="F1" s="69"/>
      <c r="G1" s="69"/>
      <c r="H1" s="71" t="b">
        <f>kubb</f>
        <v>1</v>
      </c>
      <c r="I1" s="178"/>
      <c r="J1" s="179"/>
    </row>
    <row r="2" spans="1:13" s="59" customFormat="1" hidden="1" x14ac:dyDescent="0.35">
      <c r="A2" s="317"/>
      <c r="B2" s="317"/>
      <c r="C2" s="317"/>
      <c r="D2" s="317"/>
      <c r="E2" s="61"/>
      <c r="F2" s="72"/>
      <c r="G2" s="60"/>
      <c r="H2" s="71" t="b">
        <f>kubb1</f>
        <v>1</v>
      </c>
      <c r="I2" s="180"/>
      <c r="J2" s="181"/>
    </row>
    <row r="3" spans="1:13" hidden="1" x14ac:dyDescent="0.35"/>
    <row r="4" spans="1:13" ht="30" hidden="1" x14ac:dyDescent="0.6">
      <c r="A4" s="12"/>
      <c r="B4" s="12"/>
      <c r="C4" s="13"/>
      <c r="D4" s="13"/>
      <c r="E4" s="13"/>
      <c r="G4" s="13"/>
      <c r="I4" s="183"/>
      <c r="J4" s="183"/>
    </row>
    <row r="5" spans="1:13" ht="15.5" hidden="1" x14ac:dyDescent="0.35">
      <c r="A5" s="14"/>
    </row>
    <row r="6" spans="1:13" hidden="1" x14ac:dyDescent="0.35">
      <c r="D6" s="16"/>
      <c r="E6" s="17"/>
      <c r="F6" s="16"/>
      <c r="G6" s="16"/>
      <c r="H6" s="16"/>
    </row>
    <row r="7" spans="1:13" hidden="1" x14ac:dyDescent="0.35">
      <c r="A7" s="21"/>
      <c r="B7" s="18"/>
      <c r="D7" s="16"/>
      <c r="E7" s="17"/>
      <c r="F7" s="16"/>
      <c r="G7" s="16"/>
      <c r="H7" s="16"/>
      <c r="I7" s="184"/>
      <c r="J7" s="130"/>
    </row>
    <row r="8" spans="1:13" hidden="1" x14ac:dyDescent="0.35">
      <c r="A8" s="21"/>
      <c r="B8" s="18"/>
      <c r="D8" s="16"/>
      <c r="E8" s="17"/>
      <c r="F8" s="16"/>
      <c r="G8" s="16"/>
      <c r="H8" s="16"/>
      <c r="I8" s="184"/>
      <c r="J8" s="130"/>
    </row>
    <row r="9" spans="1:13" ht="10" customHeight="1" x14ac:dyDescent="0.35">
      <c r="A9" s="21"/>
      <c r="B9" s="18"/>
      <c r="D9" s="16"/>
      <c r="E9" s="17"/>
      <c r="F9" s="16"/>
      <c r="G9" s="16"/>
      <c r="H9" s="16"/>
      <c r="I9" s="184"/>
      <c r="J9" s="130"/>
    </row>
    <row r="10" spans="1:13" ht="25.5" thickBot="1" x14ac:dyDescent="0.55000000000000004">
      <c r="A10" s="21"/>
      <c r="B10" s="22"/>
      <c r="C10" s="21"/>
      <c r="D10" s="92" t="s">
        <v>141</v>
      </c>
      <c r="E10" s="50"/>
      <c r="F10" s="16"/>
      <c r="G10" s="16"/>
      <c r="H10" s="16"/>
    </row>
    <row r="11" spans="1:13" ht="23" x14ac:dyDescent="0.5">
      <c r="A11" s="34"/>
      <c r="B11" s="23"/>
      <c r="C11" s="23"/>
      <c r="D11" s="16"/>
      <c r="E11" s="24"/>
      <c r="F11" s="16"/>
      <c r="G11" s="16"/>
      <c r="H11" s="16"/>
      <c r="I11" s="318" t="s">
        <v>68</v>
      </c>
      <c r="J11" s="318"/>
    </row>
    <row r="12" spans="1:13" ht="15" thickBot="1" x14ac:dyDescent="0.4">
      <c r="A12" s="34"/>
      <c r="B12" s="23"/>
      <c r="C12" s="23"/>
      <c r="E12" s="27"/>
      <c r="F12" s="16"/>
      <c r="J12" s="130"/>
    </row>
    <row r="13" spans="1:13" ht="15" thickBot="1" x14ac:dyDescent="0.4">
      <c r="A13" s="21"/>
      <c r="B13" s="23"/>
      <c r="C13" s="23"/>
      <c r="D13" s="49" t="s">
        <v>67</v>
      </c>
      <c r="E13" s="27"/>
      <c r="F13" s="16"/>
      <c r="J13" s="130"/>
      <c r="K13" s="319" t="s">
        <v>94</v>
      </c>
      <c r="L13" s="116" t="s">
        <v>179</v>
      </c>
      <c r="M13" t="str">
        <f>IF(K13=$H$21,6,IF(K13=$I$23,4,IF(K13=$I$31,2,IF(K13=$I$27,1,""))))</f>
        <v/>
      </c>
    </row>
    <row r="14" spans="1:13" ht="23" thickBot="1" x14ac:dyDescent="0.5">
      <c r="A14" s="21"/>
      <c r="B14" s="93" t="s">
        <v>72</v>
      </c>
      <c r="C14" s="65"/>
      <c r="D14" s="30">
        <v>3</v>
      </c>
      <c r="F14" s="95" t="s">
        <v>72</v>
      </c>
      <c r="G14" s="52"/>
      <c r="H14" s="16"/>
      <c r="J14" s="130"/>
      <c r="K14" s="320"/>
      <c r="L14" s="116" t="s">
        <v>176</v>
      </c>
      <c r="M14" t="str">
        <f>IF(K13=$H$21,6,IF(K13=$I$23,4,IF(K13=$I$31,2,IF(K13=$I$27,1,""))))</f>
        <v/>
      </c>
    </row>
    <row r="15" spans="1:13" ht="15" thickBot="1" x14ac:dyDescent="0.4">
      <c r="A15" s="8"/>
      <c r="B15" s="8"/>
      <c r="C15" s="33"/>
      <c r="D15" s="16"/>
      <c r="E15" s="27"/>
      <c r="F15" s="16"/>
      <c r="G15" s="27"/>
      <c r="H15" s="16"/>
      <c r="J15" s="130"/>
      <c r="K15" s="321"/>
      <c r="L15" s="116" t="s">
        <v>177</v>
      </c>
      <c r="M15" t="str">
        <f>IF(K13=$H$21,6,IF(K13=$I$23,4,IF(K13=$I$31,2,IF(K13=$I$27,1,""))))</f>
        <v/>
      </c>
    </row>
    <row r="16" spans="1:13" ht="15" thickBot="1" x14ac:dyDescent="0.4">
      <c r="A16" s="8"/>
      <c r="B16" s="8"/>
      <c r="C16" s="33"/>
      <c r="D16" s="16"/>
      <c r="E16" s="27"/>
      <c r="F16" s="16"/>
      <c r="G16" s="27"/>
      <c r="H16" s="16"/>
      <c r="J16" s="130"/>
      <c r="K16" s="322" t="s">
        <v>95</v>
      </c>
      <c r="L16" s="117" t="s">
        <v>28</v>
      </c>
      <c r="M16">
        <f>IF($K$16=$H$21,6,IF($K$16=$I$23,4,IF($K$16=$I$31,2,IF($K$16=$I$27,1,""))))</f>
        <v>2</v>
      </c>
    </row>
    <row r="17" spans="1:13" ht="25.5" thickBot="1" x14ac:dyDescent="0.55000000000000004">
      <c r="A17" s="8"/>
      <c r="B17" s="63">
        <v>1</v>
      </c>
      <c r="C17" s="33"/>
      <c r="D17" s="92" t="s">
        <v>72</v>
      </c>
      <c r="E17" s="51"/>
      <c r="F17" s="16"/>
      <c r="G17" s="27"/>
      <c r="H17" s="16"/>
      <c r="J17" s="130"/>
      <c r="K17" s="323"/>
      <c r="L17" s="117" t="s">
        <v>25</v>
      </c>
      <c r="M17">
        <f>IF($K$16=$H$21,6,IF($K$16=$I$23,4,IF($K$16=$I$31,2,IF($K$16=$I$27,1,""))))</f>
        <v>2</v>
      </c>
    </row>
    <row r="18" spans="1:13" ht="15" thickBot="1" x14ac:dyDescent="0.4">
      <c r="A18" s="8"/>
      <c r="B18" s="8"/>
      <c r="C18" s="33"/>
      <c r="D18" s="16"/>
      <c r="E18" s="17"/>
      <c r="F18" s="16"/>
      <c r="G18" s="27"/>
      <c r="H18" s="16"/>
      <c r="J18" s="130"/>
      <c r="K18" s="324"/>
      <c r="L18" s="117" t="s">
        <v>165</v>
      </c>
      <c r="M18">
        <f>IF($K$16=$H$21,6,IF($K$16=$I$23,4,IF($K$16=$I$31,2,IF($K$16=$I$27,1,""))))</f>
        <v>2</v>
      </c>
    </row>
    <row r="19" spans="1:13" ht="15" thickBot="1" x14ac:dyDescent="0.4">
      <c r="B19" s="23"/>
      <c r="C19" s="20"/>
      <c r="D19" s="30"/>
      <c r="E19" s="17"/>
      <c r="G19" s="27"/>
      <c r="H19" s="16"/>
      <c r="J19" s="130"/>
      <c r="K19" s="325" t="s">
        <v>96</v>
      </c>
      <c r="L19" s="118" t="s">
        <v>120</v>
      </c>
      <c r="M19">
        <f>IF($K$19=$H$21,6,IF($K$19=$I$23,4,IF($K$19=$I$31,2,IF($K$19=$I$27,1,""))))</f>
        <v>4</v>
      </c>
    </row>
    <row r="20" spans="1:13" ht="23" thickBot="1" x14ac:dyDescent="0.5">
      <c r="A20" s="21"/>
      <c r="B20" s="93" t="s">
        <v>73</v>
      </c>
      <c r="C20" s="64"/>
      <c r="D20" s="30"/>
      <c r="E20" s="17"/>
      <c r="G20" s="27"/>
      <c r="H20" s="16"/>
      <c r="J20" s="130"/>
      <c r="K20" s="326"/>
      <c r="L20" s="118" t="s">
        <v>181</v>
      </c>
      <c r="M20">
        <f>IF($K$19=$H$21,6,IF($K$19=$I$23,4,IF($K$19=$I$31,2,IF($K$19=$I$27,1,""))))</f>
        <v>4</v>
      </c>
    </row>
    <row r="21" spans="1:13" ht="23" thickBot="1" x14ac:dyDescent="0.5">
      <c r="A21" s="21"/>
      <c r="B21" s="29"/>
      <c r="C21" s="62"/>
      <c r="D21" s="16"/>
      <c r="E21" s="28" t="s">
        <v>55</v>
      </c>
      <c r="F21" s="30"/>
      <c r="G21" s="32"/>
      <c r="H21" s="95" t="s">
        <v>72</v>
      </c>
      <c r="I21" s="48"/>
      <c r="K21" s="327"/>
      <c r="L21" s="118" t="s">
        <v>174</v>
      </c>
      <c r="M21">
        <f>IF($K$19=$H$21,6,IF($K$19=$I$23,4,IF($K$19=$I$31,2,IF($K$19=$I$27,1,""))))</f>
        <v>4</v>
      </c>
    </row>
    <row r="22" spans="1:13" ht="23.5" thickBot="1" x14ac:dyDescent="0.55000000000000004">
      <c r="A22" s="21"/>
      <c r="B22" s="18"/>
      <c r="C22" s="46"/>
      <c r="D22" s="16"/>
      <c r="E22" s="17"/>
      <c r="F22" s="30">
        <v>5</v>
      </c>
      <c r="G22" s="27"/>
      <c r="H22" s="101" t="s">
        <v>56</v>
      </c>
      <c r="I22" s="48"/>
      <c r="J22" s="185"/>
      <c r="K22" s="311" t="s">
        <v>97</v>
      </c>
      <c r="L22" s="120" t="s">
        <v>175</v>
      </c>
      <c r="M22">
        <f>IF($K$22=$H$21,6,IF($K$22=$I$23,4,IF($K$22=$I$31,2,IF($K$22=$I$27,1,""))))</f>
        <v>6</v>
      </c>
    </row>
    <row r="23" spans="1:13" ht="15" thickBot="1" x14ac:dyDescent="0.4">
      <c r="A23" s="21"/>
      <c r="B23" s="23"/>
      <c r="C23" s="23"/>
      <c r="D23" s="16"/>
      <c r="E23" s="17"/>
      <c r="F23" s="21"/>
      <c r="G23" s="27"/>
      <c r="H23" s="18"/>
      <c r="I23" s="186" t="s">
        <v>75</v>
      </c>
      <c r="J23" s="185"/>
      <c r="K23" s="312"/>
      <c r="L23" s="120" t="s">
        <v>171</v>
      </c>
      <c r="M23">
        <f>IF($K$22=$H$21,6,IF($K$22=$I$23,4,IF($K$22=$I$31,2,IF($K$22=$I$27,1,""))))</f>
        <v>6</v>
      </c>
    </row>
    <row r="24" spans="1:13" ht="23" thickBot="1" x14ac:dyDescent="0.5">
      <c r="A24" s="21"/>
      <c r="B24" s="30"/>
      <c r="C24" s="34"/>
      <c r="D24" s="93" t="s">
        <v>74</v>
      </c>
      <c r="E24" s="52"/>
      <c r="F24" s="21"/>
      <c r="G24" s="32"/>
      <c r="H24" s="18"/>
      <c r="I24" s="193" t="s">
        <v>135</v>
      </c>
      <c r="J24" s="185"/>
      <c r="K24" s="313"/>
      <c r="L24" s="120" t="s">
        <v>180</v>
      </c>
      <c r="M24">
        <f>IF($K$22=$H$21,6,IF($K$22=$I$23,4,IF($K$22=$I$31,2,IF($K$22=$I$27,1,""))))</f>
        <v>6</v>
      </c>
    </row>
    <row r="25" spans="1:13" ht="15" thickBot="1" x14ac:dyDescent="0.4">
      <c r="A25" s="21"/>
      <c r="B25" s="23"/>
      <c r="C25" s="23"/>
      <c r="D25" s="16"/>
      <c r="E25" s="24"/>
      <c r="F25" s="21"/>
      <c r="G25" s="32"/>
      <c r="H25" s="18"/>
      <c r="I25" s="48"/>
      <c r="J25" s="185"/>
      <c r="K25" s="314" t="s">
        <v>98</v>
      </c>
      <c r="L25" s="119" t="s">
        <v>178</v>
      </c>
      <c r="M25" t="str">
        <f>IF($K$25=$H$21,6,IF($K$25=$I$23,4,IF($K$25=$I$31,2,IF($K$25=$I$27,1,""))))</f>
        <v/>
      </c>
    </row>
    <row r="26" spans="1:13" ht="15" thickBot="1" x14ac:dyDescent="0.4">
      <c r="A26" s="21"/>
      <c r="B26" s="23"/>
      <c r="C26" s="23"/>
      <c r="D26" s="16"/>
      <c r="E26" s="24"/>
      <c r="F26" s="21"/>
      <c r="G26" s="32"/>
      <c r="H26" s="205"/>
      <c r="I26" s="48"/>
      <c r="J26" s="185"/>
      <c r="K26" s="315"/>
      <c r="L26" s="119" t="s">
        <v>151</v>
      </c>
      <c r="M26" t="str">
        <f>IF($K$25=$H$21,6,IF($K$25=$I$23,4,IF($K$25=$I$31,2,IF($K$25=$I$27,1,""))))</f>
        <v/>
      </c>
    </row>
    <row r="27" spans="1:13" ht="23" thickBot="1" x14ac:dyDescent="0.5">
      <c r="A27" s="21"/>
      <c r="B27" s="29"/>
      <c r="C27" s="62"/>
      <c r="D27" s="30"/>
      <c r="F27" s="94" t="s">
        <v>75</v>
      </c>
      <c r="G27" s="51"/>
      <c r="H27" s="206"/>
      <c r="I27" s="48"/>
      <c r="J27" s="187"/>
      <c r="K27" s="316"/>
      <c r="L27" s="119" t="s">
        <v>138</v>
      </c>
      <c r="M27" t="str">
        <f>IF($K$25=$H$21,6,IF($K$25=$I$23,4,IF($K$25=$I$31,2,IF($K$25=$I$27,1,""))))</f>
        <v/>
      </c>
    </row>
    <row r="28" spans="1:13" ht="22.5" x14ac:dyDescent="0.45">
      <c r="A28" s="34"/>
      <c r="B28" s="98"/>
      <c r="C28" s="23"/>
      <c r="D28" s="49" t="s">
        <v>67</v>
      </c>
      <c r="E28" s="27"/>
      <c r="F28" s="21"/>
      <c r="H28" s="45"/>
      <c r="I28" s="193"/>
      <c r="J28" s="187"/>
      <c r="K28" s="45"/>
    </row>
    <row r="29" spans="1:13" ht="24" thickBot="1" x14ac:dyDescent="0.6">
      <c r="A29" s="34"/>
      <c r="B29" s="34"/>
      <c r="C29" s="43"/>
      <c r="D29" s="30">
        <v>2</v>
      </c>
      <c r="E29" s="27"/>
      <c r="F29" s="21"/>
      <c r="G29" s="75"/>
      <c r="H29" s="96" t="s">
        <v>141</v>
      </c>
      <c r="J29" s="187"/>
      <c r="K29" s="45"/>
    </row>
    <row r="30" spans="1:13" x14ac:dyDescent="0.35">
      <c r="A30" s="34"/>
      <c r="B30" s="34"/>
      <c r="C30" s="43"/>
      <c r="D30" s="16"/>
      <c r="E30" s="27"/>
      <c r="F30" s="21"/>
      <c r="G30" s="38"/>
      <c r="H30" s="47"/>
      <c r="I30" s="48"/>
      <c r="J30" s="187"/>
      <c r="K30" s="45"/>
    </row>
    <row r="31" spans="1:13" ht="24" thickBot="1" x14ac:dyDescent="0.6">
      <c r="A31" s="34"/>
      <c r="B31" s="30"/>
      <c r="C31" s="34"/>
      <c r="D31" s="93" t="s">
        <v>75</v>
      </c>
      <c r="E31" s="51"/>
      <c r="F31" s="21"/>
      <c r="G31" s="73"/>
      <c r="H31" s="74"/>
      <c r="I31" s="188" t="s">
        <v>74</v>
      </c>
      <c r="J31" s="187"/>
      <c r="K31" s="45"/>
    </row>
    <row r="32" spans="1:13" ht="20" x14ac:dyDescent="0.4">
      <c r="A32" s="34"/>
      <c r="B32" s="34"/>
      <c r="C32" s="43"/>
      <c r="D32" s="16"/>
      <c r="E32" s="17"/>
      <c r="F32" s="21"/>
      <c r="G32" s="75"/>
      <c r="H32" s="30">
        <v>4</v>
      </c>
      <c r="I32" s="100" t="s">
        <v>13</v>
      </c>
      <c r="J32" s="189"/>
      <c r="K32" s="45"/>
      <c r="L32" t="s">
        <v>6</v>
      </c>
    </row>
    <row r="33" spans="1:11" ht="24" thickBot="1" x14ac:dyDescent="0.6">
      <c r="A33" s="34"/>
      <c r="B33" s="34"/>
      <c r="C33" s="43"/>
      <c r="D33" s="16"/>
      <c r="E33" s="17"/>
      <c r="G33" s="75"/>
      <c r="H33" s="97" t="s">
        <v>74</v>
      </c>
      <c r="I33" s="185"/>
      <c r="J33" s="187"/>
      <c r="K33" s="45"/>
    </row>
    <row r="34" spans="1:11" ht="22.5" x14ac:dyDescent="0.45">
      <c r="A34" s="34"/>
      <c r="B34" s="99"/>
      <c r="C34" s="43"/>
      <c r="D34" s="16"/>
      <c r="E34" s="17"/>
      <c r="H34" s="18"/>
      <c r="I34" s="190"/>
      <c r="J34" s="187"/>
      <c r="K34" s="45"/>
    </row>
    <row r="35" spans="1:11" x14ac:dyDescent="0.35">
      <c r="A35" s="21"/>
      <c r="B35" s="34"/>
      <c r="C35" s="25"/>
      <c r="D35" s="21"/>
      <c r="E35" s="25"/>
      <c r="H35" s="45"/>
      <c r="I35" s="185"/>
      <c r="J35" s="185"/>
      <c r="K35" s="45"/>
    </row>
    <row r="36" spans="1:11" x14ac:dyDescent="0.35">
      <c r="A36" s="25"/>
      <c r="B36" s="21"/>
      <c r="C36" s="25"/>
      <c r="D36" s="21"/>
      <c r="E36" s="34"/>
      <c r="J36" s="191"/>
    </row>
    <row r="37" spans="1:11" x14ac:dyDescent="0.35">
      <c r="A37" s="25"/>
      <c r="B37" s="21"/>
      <c r="C37" s="25"/>
      <c r="D37" s="21"/>
      <c r="E37" s="21"/>
      <c r="F37" s="21"/>
      <c r="G37" s="25"/>
      <c r="J37" s="191"/>
    </row>
    <row r="38" spans="1:11" x14ac:dyDescent="0.35">
      <c r="A38" s="25"/>
      <c r="B38" s="21"/>
      <c r="C38" s="25"/>
      <c r="D38" s="21"/>
      <c r="E38" s="21"/>
      <c r="F38" s="21"/>
      <c r="G38" s="25"/>
      <c r="J38" s="191"/>
    </row>
    <row r="39" spans="1:11" x14ac:dyDescent="0.35">
      <c r="A39" s="25"/>
      <c r="B39" s="21"/>
      <c r="C39" s="25"/>
      <c r="D39" s="21"/>
      <c r="E39" s="21"/>
      <c r="F39" s="21"/>
      <c r="G39" s="25"/>
      <c r="J39" s="191"/>
    </row>
    <row r="40" spans="1:11" x14ac:dyDescent="0.35">
      <c r="A40" s="25"/>
      <c r="B40" s="21"/>
      <c r="C40" s="25"/>
      <c r="D40" s="21"/>
      <c r="E40" s="21"/>
      <c r="F40" s="21"/>
      <c r="G40" s="25"/>
      <c r="H40" s="21"/>
      <c r="I40" s="192"/>
      <c r="J40" s="191"/>
    </row>
    <row r="41" spans="1:11" x14ac:dyDescent="0.35">
      <c r="F41" s="21"/>
      <c r="G41" s="25"/>
      <c r="H41" s="21"/>
      <c r="I41" s="192"/>
      <c r="J41" s="191"/>
    </row>
    <row r="42" spans="1:11" x14ac:dyDescent="0.35">
      <c r="A42" s="21"/>
      <c r="B42" s="21"/>
      <c r="C42" s="25"/>
      <c r="D42" s="21"/>
      <c r="E42" s="25"/>
      <c r="F42" s="21"/>
      <c r="G42" s="21"/>
      <c r="H42" s="21"/>
      <c r="I42" s="192"/>
      <c r="J42" s="191"/>
    </row>
    <row r="43" spans="1:11" x14ac:dyDescent="0.35">
      <c r="A43" s="21"/>
      <c r="B43" s="21"/>
      <c r="C43" s="25"/>
      <c r="D43" s="21"/>
      <c r="E43" s="25"/>
      <c r="F43" s="21"/>
      <c r="G43" s="21"/>
      <c r="H43" s="21"/>
      <c r="I43" s="192"/>
      <c r="J43" s="191"/>
    </row>
    <row r="44" spans="1:11" x14ac:dyDescent="0.35">
      <c r="A44" s="21"/>
      <c r="B44" s="21"/>
      <c r="C44" s="25"/>
      <c r="D44" s="21"/>
      <c r="E44" s="25"/>
      <c r="F44" s="21"/>
      <c r="G44" s="21"/>
      <c r="H44" s="21"/>
      <c r="I44" s="192"/>
      <c r="J44" s="191"/>
    </row>
    <row r="45" spans="1:11" x14ac:dyDescent="0.35">
      <c r="A45" s="21"/>
      <c r="B45" s="21"/>
      <c r="C45" s="25"/>
      <c r="D45" s="21"/>
      <c r="E45" s="25"/>
      <c r="F45" s="21"/>
      <c r="G45" s="21"/>
      <c r="H45" s="21"/>
      <c r="I45" s="192"/>
      <c r="J45" s="191"/>
    </row>
    <row r="46" spans="1:11" x14ac:dyDescent="0.35">
      <c r="A46" s="21"/>
      <c r="B46" s="21"/>
      <c r="C46" s="25"/>
      <c r="D46" s="21"/>
      <c r="E46" s="25"/>
      <c r="F46" s="21"/>
      <c r="G46" s="21"/>
      <c r="H46" s="21"/>
      <c r="I46" s="192"/>
      <c r="J46" s="191"/>
    </row>
  </sheetData>
  <mergeCells count="7">
    <mergeCell ref="K22:K24"/>
    <mergeCell ref="K25:K27"/>
    <mergeCell ref="A2:D2"/>
    <mergeCell ref="I11:J11"/>
    <mergeCell ref="K13:K15"/>
    <mergeCell ref="K16:K18"/>
    <mergeCell ref="K19:K21"/>
  </mergeCells>
  <hyperlinks>
    <hyperlink ref="I11" location="Scoreboard!A1" display="Return To Scoreboard" xr:uid="{00000000-0004-0000-05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Scoreboard!$C$4:$C$18</xm:f>
          </x14:formula1>
          <xm:sqref>L13:L27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90"/>
  <sheetViews>
    <sheetView showGridLines="0" showRowColHeaders="0" showZeros="0" topLeftCell="A8" zoomScale="65" zoomScaleNormal="65" workbookViewId="0">
      <selection activeCell="Q10" sqref="Q10:V12"/>
    </sheetView>
  </sheetViews>
  <sheetFormatPr defaultRowHeight="15.5" customHeight="1" x14ac:dyDescent="0.35"/>
  <cols>
    <col min="1" max="1" width="14.54296875" style="66" customWidth="1"/>
    <col min="2" max="2" width="20" style="66" customWidth="1"/>
    <col min="3" max="3" width="4.6328125" style="66" customWidth="1"/>
    <col min="4" max="4" width="21.08984375" style="66" customWidth="1"/>
    <col min="5" max="5" width="4.453125" style="66" customWidth="1"/>
    <col min="6" max="6" width="21.08984375" style="66" customWidth="1"/>
    <col min="7" max="7" width="4.453125" style="66" customWidth="1"/>
    <col min="8" max="8" width="21.08984375" style="66" customWidth="1"/>
    <col min="9" max="9" width="4.453125" style="66" customWidth="1"/>
    <col min="10" max="10" width="21.08984375" style="66" customWidth="1"/>
    <col min="11" max="11" width="4.453125" style="66" customWidth="1"/>
    <col min="12" max="12" width="21.08984375" style="66" customWidth="1"/>
    <col min="13" max="13" width="4.453125" style="66" customWidth="1"/>
    <col min="14" max="14" width="21.08984375" style="66" customWidth="1"/>
    <col min="15" max="16" width="8.7265625" style="66"/>
    <col min="17" max="17" width="11.54296875" style="66" customWidth="1"/>
    <col min="18" max="18" width="8.7265625" style="66"/>
    <col min="19" max="19" width="3.08984375" style="66" customWidth="1"/>
    <col min="20" max="21" width="0" style="66" hidden="1" customWidth="1"/>
    <col min="22" max="22" width="22.1796875" style="66" customWidth="1"/>
    <col min="23" max="24" width="8.7265625" style="66"/>
    <col min="25" max="26" width="0" style="66" hidden="1" customWidth="1"/>
    <col min="27" max="16384" width="8.7265625" style="66"/>
  </cols>
  <sheetData>
    <row r="1" spans="1:22" ht="15.5" hidden="1" customHeight="1" x14ac:dyDescent="0.35">
      <c r="A1" s="134"/>
      <c r="B1" s="134"/>
      <c r="C1" s="134"/>
      <c r="D1" s="135"/>
      <c r="E1" s="78"/>
      <c r="F1" s="135"/>
      <c r="G1" s="78"/>
      <c r="H1" s="135"/>
      <c r="I1" s="135"/>
      <c r="J1" s="136" t="b">
        <f>show_game_numbers</f>
        <v>1</v>
      </c>
      <c r="K1" s="78"/>
      <c r="L1" s="135"/>
      <c r="M1" s="135"/>
      <c r="N1" s="135"/>
    </row>
    <row r="2" spans="1:22" ht="15.5" hidden="1" customHeight="1" x14ac:dyDescent="0.35">
      <c r="A2" s="292"/>
      <c r="B2" s="292"/>
      <c r="C2" s="292"/>
      <c r="D2" s="292"/>
      <c r="E2" s="17"/>
      <c r="F2" s="16"/>
      <c r="G2" s="17"/>
      <c r="H2" s="137"/>
      <c r="I2" s="16"/>
      <c r="J2" s="136" t="b">
        <f>show_seed_numbers</f>
        <v>1</v>
      </c>
      <c r="K2" s="17"/>
      <c r="L2" s="135"/>
      <c r="M2" s="16"/>
      <c r="N2" s="138"/>
    </row>
    <row r="3" spans="1:22" ht="15.5" hidden="1" customHeight="1" x14ac:dyDescent="0.35"/>
    <row r="4" spans="1:22" ht="15.5" hidden="1" customHeight="1" x14ac:dyDescent="0.55000000000000004">
      <c r="A4" s="11" t="s">
        <v>78</v>
      </c>
      <c r="B4" s="11"/>
      <c r="C4" s="11"/>
      <c r="D4" s="12"/>
      <c r="E4" s="13"/>
      <c r="F4" s="13"/>
      <c r="G4" s="13"/>
      <c r="H4" s="13"/>
      <c r="I4" s="13"/>
      <c r="J4" s="12"/>
      <c r="K4" s="13"/>
      <c r="L4" s="13"/>
      <c r="M4" s="13"/>
      <c r="N4" s="13"/>
    </row>
    <row r="5" spans="1:22" ht="15.5" hidden="1" customHeight="1" x14ac:dyDescent="0.35">
      <c r="J5" s="14"/>
    </row>
    <row r="6" spans="1:22" ht="15.5" hidden="1" customHeight="1" x14ac:dyDescent="0.35">
      <c r="J6" s="14"/>
    </row>
    <row r="7" spans="1:22" ht="15.5" hidden="1" customHeight="1" x14ac:dyDescent="0.35">
      <c r="J7" s="14"/>
    </row>
    <row r="8" spans="1:22" ht="15.5" customHeight="1" x14ac:dyDescent="0.35">
      <c r="J8" s="14"/>
    </row>
    <row r="9" spans="1:22" ht="15.5" customHeight="1" thickBot="1" x14ac:dyDescent="0.4">
      <c r="B9" s="139"/>
      <c r="C9" s="160">
        <f>IF($J$2=TRUE,1,"")</f>
        <v>1</v>
      </c>
      <c r="D9" s="149" t="s">
        <v>25</v>
      </c>
      <c r="E9" s="154"/>
      <c r="F9" s="140"/>
      <c r="G9" s="141"/>
      <c r="H9" s="140"/>
      <c r="I9" s="140"/>
      <c r="J9" s="140"/>
      <c r="K9" s="17"/>
      <c r="L9" s="16"/>
      <c r="M9" s="16"/>
      <c r="N9" s="16"/>
    </row>
    <row r="10" spans="1:22" ht="17" customHeight="1" thickBot="1" x14ac:dyDescent="0.55000000000000004">
      <c r="B10" s="147"/>
      <c r="C10" s="139"/>
      <c r="D10" s="142"/>
      <c r="E10" s="143"/>
      <c r="F10" s="140"/>
      <c r="G10" s="141"/>
      <c r="H10" s="140"/>
      <c r="I10" s="140"/>
      <c r="J10" s="140"/>
      <c r="K10" s="17"/>
      <c r="L10" s="16"/>
      <c r="M10" s="16" t="s">
        <v>111</v>
      </c>
      <c r="N10" s="80" t="s">
        <v>25</v>
      </c>
      <c r="Q10" s="296" t="s">
        <v>69</v>
      </c>
      <c r="R10" s="296"/>
      <c r="S10" s="296"/>
      <c r="T10" s="296"/>
      <c r="U10" s="296"/>
      <c r="V10" s="296"/>
    </row>
    <row r="11" spans="1:22" ht="15.5" customHeight="1" x14ac:dyDescent="0.4">
      <c r="B11" s="139"/>
      <c r="C11" s="139"/>
      <c r="D11" s="142"/>
      <c r="E11" s="74"/>
      <c r="F11" s="140"/>
      <c r="G11" s="141"/>
      <c r="H11" s="140"/>
      <c r="I11" s="140"/>
      <c r="J11" s="140"/>
      <c r="K11" s="17"/>
      <c r="L11" s="16"/>
      <c r="M11" s="16"/>
      <c r="N11" s="58" t="s">
        <v>13</v>
      </c>
      <c r="Q11" s="296"/>
      <c r="R11" s="296"/>
      <c r="S11" s="296"/>
      <c r="T11" s="296"/>
      <c r="U11" s="296"/>
      <c r="V11" s="296"/>
    </row>
    <row r="12" spans="1:22" ht="15.5" customHeight="1" thickBot="1" x14ac:dyDescent="0.4">
      <c r="A12" s="16"/>
      <c r="B12" s="140"/>
      <c r="C12" s="140"/>
      <c r="D12" s="144">
        <f>IF($J$1=TRUE,$B$48+1,"")</f>
        <v>8</v>
      </c>
      <c r="E12" s="139"/>
      <c r="F12" s="145" t="s">
        <v>222</v>
      </c>
      <c r="G12" s="154"/>
      <c r="H12" s="140"/>
      <c r="I12" s="140"/>
      <c r="J12" s="140"/>
      <c r="K12" s="17"/>
      <c r="L12" s="16"/>
      <c r="M12" s="18"/>
      <c r="N12" s="18"/>
      <c r="Q12" s="296"/>
      <c r="R12" s="296"/>
      <c r="S12" s="296"/>
      <c r="T12" s="296"/>
      <c r="U12" s="296"/>
      <c r="V12" s="296"/>
    </row>
    <row r="13" spans="1:22" ht="16.5" customHeight="1" thickBot="1" x14ac:dyDescent="0.55000000000000004">
      <c r="A13" s="16"/>
      <c r="B13" s="140" t="s">
        <v>6</v>
      </c>
      <c r="C13" s="140"/>
      <c r="D13" s="29"/>
      <c r="E13" s="74"/>
      <c r="F13" s="140"/>
      <c r="G13" s="146"/>
      <c r="H13" s="140"/>
      <c r="I13" s="140"/>
      <c r="J13" s="140"/>
      <c r="K13" s="17"/>
      <c r="L13" s="16"/>
      <c r="M13" s="16" t="s">
        <v>112</v>
      </c>
      <c r="N13" s="80" t="s">
        <v>177</v>
      </c>
    </row>
    <row r="14" spans="1:22" ht="15.5" customHeight="1" thickBot="1" x14ac:dyDescent="0.45">
      <c r="A14" s="130">
        <f>IF($J$2=TRUE,8,"")</f>
        <v>8</v>
      </c>
      <c r="B14" s="149" t="s">
        <v>138</v>
      </c>
      <c r="C14" s="154"/>
      <c r="D14" s="29"/>
      <c r="E14" s="74"/>
      <c r="F14" s="140"/>
      <c r="G14" s="146"/>
      <c r="H14" s="140"/>
      <c r="I14" s="140"/>
      <c r="J14" s="140"/>
      <c r="K14" s="17"/>
      <c r="L14" s="16"/>
      <c r="M14" s="16"/>
      <c r="N14" s="221" t="s">
        <v>14</v>
      </c>
    </row>
    <row r="15" spans="1:22" ht="15.5" customHeight="1" thickBot="1" x14ac:dyDescent="0.55000000000000004">
      <c r="A15" s="131"/>
      <c r="B15" s="147">
        <f>IF($J$1=TRUE,B9+1,"")</f>
        <v>1</v>
      </c>
      <c r="C15" s="81"/>
      <c r="D15" s="15" t="s">
        <v>208</v>
      </c>
      <c r="E15" s="156"/>
      <c r="F15" s="140"/>
      <c r="G15" s="148"/>
      <c r="H15" s="140"/>
      <c r="I15" s="140"/>
      <c r="J15" s="140" t="s">
        <v>6</v>
      </c>
      <c r="K15" s="17" t="s">
        <v>76</v>
      </c>
      <c r="L15" s="80" t="s">
        <v>174</v>
      </c>
      <c r="M15" s="53"/>
      <c r="N15" s="16"/>
    </row>
    <row r="16" spans="1:22" ht="15.5" customHeight="1" thickBot="1" x14ac:dyDescent="0.4">
      <c r="A16" s="130">
        <f>IF($J$2=TRUE,9,"")</f>
        <v>9</v>
      </c>
      <c r="B16" s="149" t="s">
        <v>120</v>
      </c>
      <c r="C16" s="156"/>
      <c r="D16" s="150"/>
      <c r="E16" s="150"/>
      <c r="F16" s="139"/>
      <c r="G16" s="148"/>
      <c r="H16" s="140"/>
      <c r="I16" s="139"/>
      <c r="J16" s="139"/>
      <c r="K16" s="17"/>
      <c r="L16" s="16"/>
      <c r="M16" s="54"/>
      <c r="N16" s="16"/>
    </row>
    <row r="17" spans="1:26" ht="15.5" customHeight="1" x14ac:dyDescent="0.35">
      <c r="A17" s="130"/>
      <c r="B17" s="29"/>
      <c r="C17" s="140"/>
      <c r="D17" s="29"/>
      <c r="E17" s="29"/>
      <c r="F17" s="139"/>
      <c r="G17" s="148"/>
      <c r="H17" s="140"/>
      <c r="I17" s="139"/>
      <c r="J17" s="139"/>
      <c r="L17" s="16"/>
      <c r="M17" s="56" t="s">
        <v>55</v>
      </c>
      <c r="N17" s="16"/>
    </row>
    <row r="18" spans="1:26" ht="16.5" customHeight="1" thickBot="1" x14ac:dyDescent="0.45">
      <c r="A18" s="130"/>
      <c r="B18" s="29"/>
      <c r="C18" s="140"/>
      <c r="D18" s="29"/>
      <c r="E18" s="29"/>
      <c r="F18" s="139"/>
      <c r="G18" s="148"/>
      <c r="H18" s="140"/>
      <c r="I18" s="139"/>
      <c r="J18" s="139"/>
      <c r="L18" s="16"/>
      <c r="M18" s="57"/>
      <c r="N18" s="76" t="s">
        <v>174</v>
      </c>
    </row>
    <row r="19" spans="1:26" ht="15.5" customHeight="1" thickBot="1" x14ac:dyDescent="0.45">
      <c r="A19" s="130">
        <f>IF($J$2=TRUE,5,"")</f>
        <v>5</v>
      </c>
      <c r="B19" s="149" t="s">
        <v>175</v>
      </c>
      <c r="C19" s="154"/>
      <c r="D19" s="29"/>
      <c r="E19" s="29"/>
      <c r="F19" s="139"/>
      <c r="G19" s="148"/>
      <c r="H19" s="140"/>
      <c r="I19" s="139"/>
      <c r="J19" s="139"/>
      <c r="L19" s="16"/>
      <c r="M19" s="57"/>
      <c r="N19" s="58" t="s">
        <v>15</v>
      </c>
    </row>
    <row r="20" spans="1:26" ht="15.5" customHeight="1" thickBot="1" x14ac:dyDescent="0.55000000000000004">
      <c r="A20" s="131"/>
      <c r="B20" s="147">
        <f>IF($J$1=TRUE,B15+1,"")</f>
        <v>2</v>
      </c>
      <c r="C20" s="81"/>
      <c r="D20" s="15" t="s">
        <v>210</v>
      </c>
      <c r="E20" s="154"/>
      <c r="F20" s="151">
        <f>IF($J$1=TRUE,D78+1,"")</f>
        <v>19</v>
      </c>
      <c r="G20" s="139"/>
      <c r="H20" s="152" t="s">
        <v>222</v>
      </c>
      <c r="I20" s="154"/>
      <c r="J20" s="140"/>
      <c r="K20" s="17" t="s">
        <v>81</v>
      </c>
      <c r="L20" s="80" t="s">
        <v>179</v>
      </c>
      <c r="M20" s="55"/>
    </row>
    <row r="21" spans="1:26" ht="16.5" customHeight="1" thickBot="1" x14ac:dyDescent="0.4">
      <c r="A21" s="130">
        <f>IF($J$2=TRUE,12,"")</f>
        <v>12</v>
      </c>
      <c r="B21" s="149" t="s">
        <v>176</v>
      </c>
      <c r="C21" s="156"/>
      <c r="D21" s="142"/>
      <c r="E21" s="143"/>
      <c r="F21" s="140"/>
      <c r="G21" s="148"/>
      <c r="H21" s="140"/>
      <c r="I21" s="148"/>
      <c r="J21" s="140"/>
      <c r="L21" s="16"/>
      <c r="M21" s="16"/>
      <c r="N21" s="124" t="str">
        <f>IF(N18=L15,L20,IF(N18=L20,L15,""))</f>
        <v>Billy &amp; Jordan</v>
      </c>
    </row>
    <row r="22" spans="1:26" ht="15.5" customHeight="1" x14ac:dyDescent="0.35">
      <c r="A22" s="130"/>
      <c r="B22" s="140"/>
      <c r="C22" s="140"/>
      <c r="D22" s="29"/>
      <c r="E22" s="74"/>
      <c r="F22" s="140"/>
      <c r="G22" s="148"/>
      <c r="H22" s="140"/>
      <c r="I22" s="148"/>
      <c r="J22" s="140"/>
      <c r="L22" s="16"/>
      <c r="M22" s="16"/>
      <c r="N22" s="129" t="s">
        <v>16</v>
      </c>
    </row>
    <row r="23" spans="1:26" ht="15.5" customHeight="1" thickBot="1" x14ac:dyDescent="0.55000000000000004">
      <c r="A23" s="130"/>
      <c r="B23" s="140"/>
      <c r="C23" s="140"/>
      <c r="D23" s="151">
        <f>IF($J$1=TRUE,D12+1,"")</f>
        <v>9</v>
      </c>
      <c r="E23" s="139"/>
      <c r="F23" s="145" t="s">
        <v>210</v>
      </c>
      <c r="G23" s="156"/>
      <c r="H23" s="140"/>
      <c r="I23" s="148"/>
      <c r="J23" s="140"/>
      <c r="K23" s="67" t="s">
        <v>59</v>
      </c>
      <c r="L23" s="80" t="s">
        <v>151</v>
      </c>
      <c r="M23" s="53"/>
      <c r="N23" s="16"/>
    </row>
    <row r="24" spans="1:26" ht="15.5" customHeight="1" x14ac:dyDescent="0.35">
      <c r="A24" s="130"/>
      <c r="B24" s="140"/>
      <c r="C24" s="140"/>
      <c r="D24" s="29"/>
      <c r="E24" s="74"/>
      <c r="F24" s="140"/>
      <c r="G24" s="141"/>
      <c r="H24" s="140"/>
      <c r="I24" s="148"/>
      <c r="J24" s="140"/>
      <c r="L24" s="16"/>
      <c r="M24" s="54"/>
      <c r="N24" s="16"/>
    </row>
    <row r="25" spans="1:26" ht="16.5" customHeight="1" thickBot="1" x14ac:dyDescent="0.45">
      <c r="A25" s="130">
        <f>IF($J$2=TRUE,4,"")</f>
        <v>4</v>
      </c>
      <c r="B25" s="149" t="s">
        <v>178</v>
      </c>
      <c r="C25" s="154"/>
      <c r="D25" s="29"/>
      <c r="E25" s="74"/>
      <c r="F25" s="140"/>
      <c r="G25" s="141"/>
      <c r="H25" s="140"/>
      <c r="I25" s="148"/>
      <c r="J25" s="140"/>
      <c r="L25" s="16"/>
      <c r="M25" s="57"/>
      <c r="N25" s="76" t="s">
        <v>151</v>
      </c>
    </row>
    <row r="26" spans="1:26" ht="15.5" customHeight="1" thickBot="1" x14ac:dyDescent="0.45">
      <c r="A26" s="131"/>
      <c r="B26" s="147">
        <f>IF($J$1=TRUE,B20+1,"")</f>
        <v>3</v>
      </c>
      <c r="C26" s="81"/>
      <c r="D26" s="15" t="s">
        <v>212</v>
      </c>
      <c r="E26" s="156"/>
      <c r="F26" s="140"/>
      <c r="G26" s="141"/>
      <c r="H26" s="139"/>
      <c r="I26" s="148"/>
      <c r="J26" s="140"/>
      <c r="L26" s="16"/>
      <c r="M26" s="57"/>
      <c r="N26" s="58" t="s">
        <v>17</v>
      </c>
    </row>
    <row r="27" spans="1:26" ht="15.5" customHeight="1" thickBot="1" x14ac:dyDescent="0.55000000000000004">
      <c r="A27" s="130">
        <f>IF($J$2=TRUE,13,"")</f>
        <v>13</v>
      </c>
      <c r="B27" s="149" t="s">
        <v>180</v>
      </c>
      <c r="C27" s="156"/>
      <c r="D27" s="150"/>
      <c r="E27" s="150"/>
      <c r="F27" s="151"/>
      <c r="G27" s="141"/>
      <c r="H27" s="139"/>
      <c r="I27" s="148"/>
      <c r="J27" s="140"/>
      <c r="K27" s="67" t="s">
        <v>77</v>
      </c>
      <c r="L27" s="80" t="s">
        <v>181</v>
      </c>
      <c r="M27" s="55"/>
      <c r="N27" s="16"/>
    </row>
    <row r="28" spans="1:26" ht="16.5" customHeight="1" x14ac:dyDescent="0.35">
      <c r="A28" s="130"/>
      <c r="B28" s="29"/>
      <c r="C28" s="140"/>
      <c r="D28" s="29"/>
      <c r="E28" s="29"/>
      <c r="F28" s="151"/>
      <c r="G28" s="141"/>
      <c r="H28" s="139"/>
      <c r="I28" s="148"/>
      <c r="J28" s="140"/>
      <c r="L28" s="16"/>
      <c r="M28" s="16"/>
      <c r="N28" s="124" t="str">
        <f>IF(N25=L23,L27,IF(N25=L27,L23,""))</f>
        <v>Blake &amp; Brittany</v>
      </c>
    </row>
    <row r="29" spans="1:26" ht="15.5" customHeight="1" x14ac:dyDescent="0.35">
      <c r="A29" s="130"/>
      <c r="B29" s="29"/>
      <c r="C29" s="140"/>
      <c r="D29" s="29"/>
      <c r="E29" s="29"/>
      <c r="F29" s="151"/>
      <c r="G29" s="141"/>
      <c r="H29" s="139"/>
      <c r="I29" s="148"/>
      <c r="J29" s="140"/>
      <c r="L29" s="16"/>
      <c r="M29" s="16"/>
      <c r="N29" s="129" t="s">
        <v>18</v>
      </c>
    </row>
    <row r="30" spans="1:26" ht="15.5" customHeight="1" thickBot="1" x14ac:dyDescent="0.4">
      <c r="A30" s="130">
        <f>IF($J$2=TRUE,3,"")</f>
        <v>3</v>
      </c>
      <c r="B30" s="149" t="s">
        <v>165</v>
      </c>
      <c r="C30" s="154"/>
      <c r="D30" s="29"/>
      <c r="E30" s="29"/>
      <c r="F30" s="151"/>
      <c r="G30" s="141"/>
      <c r="H30" s="139"/>
      <c r="I30" s="148"/>
      <c r="J30" s="140"/>
      <c r="K30" s="142"/>
      <c r="N30" s="16"/>
    </row>
    <row r="31" spans="1:26" ht="15.5" customHeight="1" thickBot="1" x14ac:dyDescent="0.4">
      <c r="A31" s="131"/>
      <c r="B31" s="147">
        <f>IF($J$1=TRUE,B26+1,"")</f>
        <v>4</v>
      </c>
      <c r="C31" s="81"/>
      <c r="D31" s="15" t="s">
        <v>214</v>
      </c>
      <c r="E31" s="154"/>
      <c r="F31" s="140"/>
      <c r="G31" s="141"/>
      <c r="H31" s="151">
        <f>IF($J$1=TRUE,H78+1,"")</f>
        <v>25</v>
      </c>
      <c r="I31" s="148"/>
      <c r="J31" s="152" t="s">
        <v>214</v>
      </c>
      <c r="K31" s="154"/>
      <c r="L31" s="16"/>
      <c r="M31" s="16"/>
    </row>
    <row r="32" spans="1:26" ht="15.5" customHeight="1" thickBot="1" x14ac:dyDescent="0.4">
      <c r="A32" s="130">
        <f>IF($J$2=TRUE,14,"")</f>
        <v>14</v>
      </c>
      <c r="B32" s="149" t="s">
        <v>171</v>
      </c>
      <c r="C32" s="156"/>
      <c r="D32" s="142"/>
      <c r="E32" s="148"/>
      <c r="F32" s="140"/>
      <c r="G32" s="141"/>
      <c r="H32" s="140"/>
      <c r="I32" s="148"/>
      <c r="J32" s="140"/>
      <c r="K32" s="27"/>
      <c r="L32" s="16"/>
      <c r="M32" s="16"/>
      <c r="Y32" s="266" t="str">
        <f>P36</f>
        <v>Mitch &amp; Katelyn</v>
      </c>
      <c r="Z32" s="266">
        <v>10</v>
      </c>
    </row>
    <row r="33" spans="1:26" ht="15.5" customHeight="1" x14ac:dyDescent="0.35">
      <c r="A33" s="130"/>
      <c r="B33" s="140"/>
      <c r="C33" s="140"/>
      <c r="D33" s="142"/>
      <c r="E33" s="148"/>
      <c r="F33" s="140"/>
      <c r="G33" s="141"/>
      <c r="H33" s="140"/>
      <c r="I33" s="148"/>
      <c r="J33" s="140"/>
      <c r="K33" s="27"/>
      <c r="L33" s="16"/>
      <c r="M33" s="16"/>
      <c r="Y33" s="266" t="str">
        <f>V36</f>
        <v>Thadd &amp; Ziegler</v>
      </c>
      <c r="Z33" s="266">
        <v>8</v>
      </c>
    </row>
    <row r="34" spans="1:26" ht="15.5" customHeight="1" thickBot="1" x14ac:dyDescent="0.4">
      <c r="A34" s="130"/>
      <c r="B34" s="140"/>
      <c r="C34" s="140"/>
      <c r="D34" s="151">
        <f>IF($J$1=TRUE,D23+1,"")</f>
        <v>10</v>
      </c>
      <c r="E34" s="139"/>
      <c r="F34" s="145" t="s">
        <v>214</v>
      </c>
      <c r="G34" s="154"/>
      <c r="H34" s="140"/>
      <c r="I34" s="148"/>
      <c r="J34" s="140"/>
      <c r="K34" s="27"/>
      <c r="L34" s="16"/>
      <c r="M34" s="16"/>
      <c r="Y34" s="266" t="str">
        <f>N10</f>
        <v>Avery &amp; Kayla</v>
      </c>
      <c r="Z34" s="266">
        <v>6</v>
      </c>
    </row>
    <row r="35" spans="1:26" ht="15.5" customHeight="1" x14ac:dyDescent="0.35">
      <c r="A35" s="130"/>
      <c r="B35" s="140"/>
      <c r="C35" s="140"/>
      <c r="D35" s="142"/>
      <c r="E35" s="148"/>
      <c r="F35" s="140"/>
      <c r="G35" s="143"/>
      <c r="H35" s="140"/>
      <c r="I35" s="148"/>
      <c r="J35" s="140"/>
      <c r="K35" s="27"/>
      <c r="L35" s="16"/>
      <c r="M35" s="16"/>
      <c r="Y35" s="266" t="str">
        <f>N13</f>
        <v>Trevor &amp; Maycock</v>
      </c>
      <c r="Z35" s="266">
        <v>5</v>
      </c>
    </row>
    <row r="36" spans="1:26" ht="15.5" customHeight="1" thickBot="1" x14ac:dyDescent="0.4">
      <c r="A36" s="130">
        <f>IF($J$2=TRUE,6,"")</f>
        <v>6</v>
      </c>
      <c r="B36" s="149" t="s">
        <v>181</v>
      </c>
      <c r="C36" s="154"/>
      <c r="D36" s="142"/>
      <c r="E36" s="148"/>
      <c r="F36" s="140"/>
      <c r="G36" s="146"/>
      <c r="H36" s="140"/>
      <c r="I36" s="148"/>
      <c r="J36" s="140"/>
      <c r="K36" s="27"/>
      <c r="L36" s="16"/>
      <c r="M36" s="142"/>
      <c r="N36" s="45"/>
      <c r="P36" s="328" t="s">
        <v>171</v>
      </c>
      <c r="Q36" s="328"/>
      <c r="R36" s="328"/>
      <c r="S36"/>
      <c r="T36"/>
      <c r="U36" s="8"/>
      <c r="V36" s="328" t="s">
        <v>175</v>
      </c>
      <c r="W36" s="328"/>
      <c r="Y36" s="266" t="str">
        <f>N18</f>
        <v>Ty &amp; Liz</v>
      </c>
      <c r="Z36" s="266">
        <v>4</v>
      </c>
    </row>
    <row r="37" spans="1:26" ht="15.5" customHeight="1" thickBot="1" x14ac:dyDescent="0.5">
      <c r="A37" s="131"/>
      <c r="B37" s="147">
        <f>IF($J$1=TRUE,B31+1,"")</f>
        <v>5</v>
      </c>
      <c r="C37" s="81"/>
      <c r="D37" s="15" t="s">
        <v>216</v>
      </c>
      <c r="E37" s="156"/>
      <c r="F37" s="151">
        <f>IF($J$1=TRUE,F20+1,"")</f>
        <v>20</v>
      </c>
      <c r="G37" s="153"/>
      <c r="H37" s="154" t="s">
        <v>214</v>
      </c>
      <c r="I37" s="156"/>
      <c r="J37" s="151">
        <f>IF($J$1=TRUE,L63+1,"")</f>
        <v>28</v>
      </c>
      <c r="K37" s="27"/>
      <c r="L37" s="31"/>
      <c r="M37" s="154"/>
      <c r="N37" s="16"/>
      <c r="P37" s="294" t="s">
        <v>99</v>
      </c>
      <c r="Q37" s="294"/>
      <c r="R37" s="294"/>
      <c r="S37"/>
      <c r="T37"/>
      <c r="U37"/>
      <c r="V37" s="295" t="s">
        <v>100</v>
      </c>
      <c r="W37" s="295"/>
      <c r="Y37" s="266" t="str">
        <f>N21</f>
        <v>Billy &amp; Jordan</v>
      </c>
      <c r="Z37" s="266">
        <v>3</v>
      </c>
    </row>
    <row r="38" spans="1:26" ht="15.5" customHeight="1" thickBot="1" x14ac:dyDescent="0.4">
      <c r="A38" s="130">
        <f>IF($J$2=TRUE,11,"")</f>
        <v>11</v>
      </c>
      <c r="B38" s="149" t="s">
        <v>174</v>
      </c>
      <c r="C38" s="156"/>
      <c r="D38" s="150"/>
      <c r="E38" s="150"/>
      <c r="F38" s="151"/>
      <c r="G38" s="153"/>
      <c r="H38" s="142"/>
      <c r="I38" s="29"/>
      <c r="J38" s="151"/>
      <c r="K38" s="27"/>
      <c r="L38" s="18"/>
      <c r="M38" s="35"/>
      <c r="N38" s="16"/>
      <c r="Y38" s="266" t="str">
        <f>N25</f>
        <v>Luke &amp; Whitney</v>
      </c>
      <c r="Z38" s="266">
        <v>2</v>
      </c>
    </row>
    <row r="39" spans="1:26" ht="15.5" customHeight="1" x14ac:dyDescent="0.35">
      <c r="A39" s="130"/>
      <c r="B39" s="140"/>
      <c r="C39" s="140"/>
      <c r="D39" s="29"/>
      <c r="E39" s="29"/>
      <c r="F39" s="151"/>
      <c r="G39" s="153"/>
      <c r="H39" s="142"/>
      <c r="I39" s="29"/>
      <c r="J39" s="151"/>
      <c r="K39" s="27"/>
      <c r="L39" s="18"/>
      <c r="M39" s="36"/>
      <c r="N39" s="16"/>
      <c r="Y39" s="266" t="str">
        <f>N28</f>
        <v>Blake &amp; Brittany</v>
      </c>
      <c r="Z39" s="266">
        <v>1</v>
      </c>
    </row>
    <row r="40" spans="1:26" ht="15.5" customHeight="1" x14ac:dyDescent="0.35">
      <c r="A40" s="130"/>
      <c r="B40" s="140"/>
      <c r="C40" s="140"/>
      <c r="D40" s="29"/>
      <c r="E40" s="29"/>
      <c r="F40" s="140"/>
      <c r="G40" s="148"/>
      <c r="H40" s="140"/>
      <c r="I40" s="139"/>
      <c r="J40" s="139"/>
      <c r="K40" s="24"/>
      <c r="L40" s="16"/>
      <c r="M40" s="37"/>
      <c r="N40" s="16"/>
    </row>
    <row r="41" spans="1:26" ht="15.5" customHeight="1" thickBot="1" x14ac:dyDescent="0.4">
      <c r="A41" s="130">
        <f>IF($J$2=TRUE,7,"")</f>
        <v>7</v>
      </c>
      <c r="B41" s="149" t="s">
        <v>177</v>
      </c>
      <c r="C41" s="154"/>
      <c r="D41" s="29"/>
      <c r="E41" s="29"/>
      <c r="F41" s="151"/>
      <c r="G41" s="148"/>
      <c r="H41" s="140"/>
      <c r="I41" s="140"/>
      <c r="J41" s="139"/>
      <c r="K41" s="24"/>
      <c r="L41" s="16"/>
      <c r="M41" s="37"/>
      <c r="N41" s="16"/>
    </row>
    <row r="42" spans="1:26" ht="15.5" customHeight="1" thickBot="1" x14ac:dyDescent="0.4">
      <c r="A42" s="131"/>
      <c r="B42" s="147">
        <f>IF($J$1=TRUE,B37+1,"")</f>
        <v>6</v>
      </c>
      <c r="C42" s="81"/>
      <c r="D42" s="15" t="s">
        <v>218</v>
      </c>
      <c r="E42" s="154"/>
      <c r="F42" s="140"/>
      <c r="G42" s="148"/>
      <c r="H42" s="140"/>
      <c r="I42" s="140"/>
      <c r="J42" s="139"/>
      <c r="K42" s="27"/>
      <c r="M42" s="37"/>
      <c r="N42" s="16"/>
    </row>
    <row r="43" spans="1:26" ht="15.5" customHeight="1" thickBot="1" x14ac:dyDescent="0.4">
      <c r="A43" s="130">
        <f>IF($J$2=TRUE,10,"")</f>
        <v>10</v>
      </c>
      <c r="B43" s="149" t="s">
        <v>151</v>
      </c>
      <c r="C43" s="156"/>
      <c r="D43" s="142"/>
      <c r="E43" s="148"/>
      <c r="F43" s="140"/>
      <c r="G43" s="148"/>
      <c r="H43" s="140"/>
      <c r="I43" s="140"/>
      <c r="J43" s="139"/>
      <c r="K43" s="27"/>
      <c r="L43" s="16"/>
      <c r="M43" s="37"/>
      <c r="N43" s="16"/>
    </row>
    <row r="44" spans="1:26" ht="15.5" customHeight="1" x14ac:dyDescent="0.35">
      <c r="A44" s="130"/>
      <c r="B44" s="140"/>
      <c r="C44" s="140"/>
      <c r="D44" s="142"/>
      <c r="E44" s="148"/>
      <c r="F44" s="140"/>
      <c r="G44" s="148"/>
      <c r="H44" s="140"/>
      <c r="I44" s="140"/>
      <c r="J44" s="139"/>
      <c r="K44" s="27"/>
      <c r="L44" s="16"/>
      <c r="M44" s="37"/>
      <c r="N44" s="16"/>
    </row>
    <row r="45" spans="1:26" ht="15.5" customHeight="1" thickBot="1" x14ac:dyDescent="0.4">
      <c r="A45" s="130"/>
      <c r="B45" s="140"/>
      <c r="C45" s="140"/>
      <c r="D45" s="151">
        <f>IF($J$1=TRUE,D34+1,"")</f>
        <v>11</v>
      </c>
      <c r="E45" s="139"/>
      <c r="F45" s="145" t="s">
        <v>218</v>
      </c>
      <c r="G45" s="156"/>
      <c r="H45" s="140"/>
      <c r="I45" s="155" t="s">
        <v>107</v>
      </c>
      <c r="J45" s="15" t="s">
        <v>210</v>
      </c>
      <c r="K45" s="156"/>
      <c r="L45" s="30">
        <f>IF($J$1=TRUE,J37+1,"")</f>
        <v>29</v>
      </c>
      <c r="M45" s="37"/>
      <c r="N45" s="84"/>
    </row>
    <row r="46" spans="1:26" ht="15.5" customHeight="1" x14ac:dyDescent="0.35">
      <c r="B46" s="194"/>
      <c r="C46" s="142"/>
      <c r="D46" s="142"/>
      <c r="E46" s="148"/>
      <c r="F46" s="140"/>
      <c r="G46" s="141"/>
      <c r="H46" s="140"/>
      <c r="I46" s="139"/>
      <c r="J46" s="139"/>
      <c r="M46" s="37"/>
      <c r="N46" s="85"/>
    </row>
    <row r="47" spans="1:26" ht="15.5" customHeight="1" thickBot="1" x14ac:dyDescent="0.4">
      <c r="A47" s="130">
        <v>2</v>
      </c>
      <c r="B47" s="149" t="s">
        <v>28</v>
      </c>
      <c r="C47" s="154"/>
      <c r="D47" s="142"/>
      <c r="E47" s="148"/>
      <c r="F47" s="140"/>
      <c r="G47" s="141"/>
      <c r="H47" s="139"/>
      <c r="I47" s="139"/>
      <c r="J47" s="139"/>
      <c r="M47" s="158"/>
      <c r="N47" s="18"/>
    </row>
    <row r="48" spans="1:26" ht="15.5" customHeight="1" thickBot="1" x14ac:dyDescent="0.4">
      <c r="A48" s="131"/>
      <c r="B48" s="226">
        <f>IF($J$1=TRUE,B42+1,"")</f>
        <v>7</v>
      </c>
      <c r="C48" s="223"/>
      <c r="D48" s="15" t="s">
        <v>220</v>
      </c>
      <c r="E48" s="156"/>
      <c r="F48" s="140"/>
      <c r="G48" s="141"/>
      <c r="H48" s="139"/>
      <c r="I48" s="139"/>
      <c r="J48" s="139"/>
      <c r="M48" s="159"/>
      <c r="N48" s="16"/>
    </row>
    <row r="49" spans="1:14" ht="15.5" customHeight="1" thickBot="1" x14ac:dyDescent="0.4">
      <c r="A49" s="187">
        <v>15</v>
      </c>
      <c r="B49" s="149" t="s">
        <v>179</v>
      </c>
      <c r="C49" s="156"/>
      <c r="D49" s="142"/>
      <c r="E49" s="141"/>
      <c r="F49" s="140"/>
      <c r="G49" s="141"/>
      <c r="H49" s="139"/>
      <c r="I49" s="139"/>
      <c r="J49" s="140"/>
      <c r="K49" s="39" t="s">
        <v>108</v>
      </c>
      <c r="L49" s="84"/>
      <c r="M49" s="157"/>
    </row>
    <row r="50" spans="1:14" ht="15.5" customHeight="1" x14ac:dyDescent="0.35">
      <c r="A50" s="18"/>
      <c r="B50" s="18"/>
      <c r="C50" s="18"/>
      <c r="D50" s="18"/>
      <c r="E50" s="17"/>
      <c r="F50" s="16"/>
      <c r="G50" s="17"/>
      <c r="H50" s="16"/>
      <c r="L50" s="18"/>
    </row>
    <row r="51" spans="1:14" ht="15.5" customHeight="1" x14ac:dyDescent="0.35">
      <c r="A51" s="16"/>
      <c r="B51" s="16"/>
      <c r="C51" s="16"/>
      <c r="D51" s="18"/>
      <c r="E51" s="17"/>
      <c r="F51" s="16"/>
      <c r="G51" s="17"/>
      <c r="H51" s="16"/>
      <c r="L51" s="18"/>
    </row>
    <row r="52" spans="1:14" ht="26" customHeight="1" x14ac:dyDescent="0.55000000000000004">
      <c r="A52" s="11" t="s">
        <v>57</v>
      </c>
      <c r="B52" s="11"/>
      <c r="C52" s="11"/>
      <c r="D52" s="16"/>
      <c r="G52" s="28" t="s">
        <v>55</v>
      </c>
      <c r="M52" s="16"/>
      <c r="N52" s="16"/>
    </row>
    <row r="53" spans="1:14" ht="15.5" customHeight="1" x14ac:dyDescent="0.35">
      <c r="M53" s="16"/>
      <c r="N53" s="16"/>
    </row>
    <row r="54" spans="1:14" ht="15.5" customHeight="1" thickBot="1" x14ac:dyDescent="0.4">
      <c r="C54" s="79" t="s">
        <v>63</v>
      </c>
      <c r="D54" s="26" t="s">
        <v>212</v>
      </c>
      <c r="E54" s="154"/>
      <c r="M54" s="16"/>
      <c r="N54" s="16"/>
    </row>
    <row r="55" spans="1:14" ht="15.5" customHeight="1" x14ac:dyDescent="0.35">
      <c r="A55" s="16"/>
      <c r="C55" s="45"/>
      <c r="D55" s="86"/>
      <c r="E55" s="47"/>
      <c r="L55" s="18"/>
      <c r="M55" s="16"/>
      <c r="N55" s="16"/>
    </row>
    <row r="56" spans="1:14" ht="15.5" customHeight="1" thickBot="1" x14ac:dyDescent="0.4">
      <c r="D56" s="49">
        <f>IF($J$1=TRUE,D71+1,"")</f>
        <v>16</v>
      </c>
      <c r="E56" s="87"/>
      <c r="F56" s="26" t="s">
        <v>217</v>
      </c>
      <c r="G56" s="154"/>
      <c r="H56" s="16"/>
      <c r="I56" s="16"/>
      <c r="J56" s="16"/>
      <c r="K56" s="67" t="s">
        <v>80</v>
      </c>
      <c r="L56" s="53" t="s">
        <v>222</v>
      </c>
      <c r="M56" s="154"/>
      <c r="N56" s="18"/>
    </row>
    <row r="57" spans="1:14" ht="15.5" customHeight="1" thickBot="1" x14ac:dyDescent="0.4">
      <c r="A57" s="83" t="s">
        <v>66</v>
      </c>
      <c r="B57" s="26" t="s">
        <v>215</v>
      </c>
      <c r="C57" s="154"/>
      <c r="E57" s="82"/>
      <c r="F57" s="18"/>
      <c r="G57" s="19"/>
      <c r="H57" s="16"/>
      <c r="I57" s="16"/>
      <c r="J57" s="16"/>
      <c r="K57" s="17"/>
      <c r="L57" s="16"/>
      <c r="M57" s="57"/>
    </row>
    <row r="58" spans="1:14" ht="15.5" customHeight="1" thickBot="1" x14ac:dyDescent="0.4">
      <c r="A58" s="17"/>
      <c r="B58" s="49">
        <f>IF($J$1=TRUE,D45+1,"")</f>
        <v>12</v>
      </c>
      <c r="C58" s="81"/>
      <c r="D58" s="26" t="s">
        <v>217</v>
      </c>
      <c r="E58" s="156"/>
      <c r="F58" s="18"/>
      <c r="G58" s="27"/>
      <c r="H58" s="18"/>
      <c r="I58" s="16"/>
      <c r="J58" s="16"/>
      <c r="K58" s="17"/>
      <c r="L58" s="16"/>
      <c r="M58" s="57"/>
    </row>
    <row r="59" spans="1:14" ht="15.5" customHeight="1" thickBot="1" x14ac:dyDescent="0.4">
      <c r="A59" s="83" t="s">
        <v>64</v>
      </c>
      <c r="B59" s="26" t="s">
        <v>217</v>
      </c>
      <c r="C59" s="156"/>
      <c r="F59" s="30">
        <f>IF($J$1=TRUE,F37+1,"")</f>
        <v>21</v>
      </c>
      <c r="G59" s="82"/>
      <c r="H59" s="53" t="s">
        <v>217</v>
      </c>
      <c r="I59" s="154"/>
      <c r="J59" s="16"/>
      <c r="K59" s="17"/>
      <c r="L59" s="16"/>
      <c r="M59" s="57"/>
      <c r="N59" s="16"/>
    </row>
    <row r="60" spans="1:14" ht="15.5" customHeight="1" x14ac:dyDescent="0.35">
      <c r="A60" s="17"/>
      <c r="B60" s="79"/>
      <c r="F60" s="30"/>
      <c r="G60" s="161" t="s">
        <v>114</v>
      </c>
      <c r="H60" s="18"/>
      <c r="I60" s="40"/>
      <c r="J60" s="16"/>
      <c r="K60" s="17"/>
      <c r="L60" s="16"/>
      <c r="M60" s="57"/>
      <c r="N60" s="16"/>
    </row>
    <row r="61" spans="1:14" ht="15.5" customHeight="1" thickBot="1" x14ac:dyDescent="0.4">
      <c r="A61" s="17"/>
      <c r="B61" s="17"/>
      <c r="C61" s="17" t="s">
        <v>58</v>
      </c>
      <c r="D61" s="26" t="s">
        <v>208</v>
      </c>
      <c r="E61" s="154"/>
      <c r="F61" s="18"/>
      <c r="G61" s="27"/>
      <c r="H61" s="18"/>
      <c r="I61" s="24"/>
      <c r="J61" s="16"/>
      <c r="K61" s="17"/>
      <c r="M61" s="57"/>
      <c r="N61" s="16"/>
    </row>
    <row r="62" spans="1:14" ht="15.5" customHeight="1" x14ac:dyDescent="0.35">
      <c r="A62" s="17"/>
      <c r="B62" s="224"/>
      <c r="C62" s="17"/>
      <c r="D62" s="86"/>
      <c r="E62" s="47"/>
      <c r="F62" s="18"/>
      <c r="G62" s="27"/>
      <c r="H62" s="18"/>
      <c r="I62" s="24"/>
      <c r="J62" s="16"/>
      <c r="K62" s="17"/>
      <c r="L62" s="30"/>
      <c r="M62" s="57"/>
      <c r="N62" s="16"/>
    </row>
    <row r="63" spans="1:14" ht="15.5" customHeight="1" thickBot="1" x14ac:dyDescent="0.4">
      <c r="A63" s="83"/>
      <c r="B63" s="67"/>
      <c r="C63" s="83"/>
      <c r="D63" s="49">
        <f>IF($J$1=TRUE,D56+1,"")</f>
        <v>17</v>
      </c>
      <c r="E63" s="87"/>
      <c r="F63" s="41" t="s">
        <v>219</v>
      </c>
      <c r="G63" s="156"/>
      <c r="H63" s="30">
        <f>IF($J$1=TRUE,F74+1,"")</f>
        <v>23</v>
      </c>
      <c r="I63" s="27"/>
      <c r="J63" s="53" t="s">
        <v>218</v>
      </c>
      <c r="K63" s="154"/>
      <c r="L63" s="30">
        <f>IF($J$1=TRUE,J71+1,"")</f>
        <v>27</v>
      </c>
      <c r="M63" s="57"/>
      <c r="N63" s="88" t="s">
        <v>109</v>
      </c>
    </row>
    <row r="64" spans="1:14" ht="15.5" customHeight="1" thickBot="1" x14ac:dyDescent="0.4">
      <c r="A64" s="39" t="s">
        <v>65</v>
      </c>
      <c r="B64" s="228" t="s">
        <v>219</v>
      </c>
      <c r="C64" s="154"/>
      <c r="E64" s="82"/>
      <c r="F64" s="42"/>
      <c r="G64" s="23"/>
      <c r="H64" s="30"/>
      <c r="I64" s="161" t="s">
        <v>115</v>
      </c>
      <c r="J64" s="18"/>
      <c r="K64" s="40"/>
      <c r="L64" s="30"/>
      <c r="M64" s="161" t="s">
        <v>117</v>
      </c>
      <c r="N64" s="44"/>
    </row>
    <row r="65" spans="1:14" ht="15.5" customHeight="1" thickBot="1" x14ac:dyDescent="0.4">
      <c r="A65" s="44"/>
      <c r="B65" s="225">
        <f>IF($J$1=TRUE,B58+1,"")</f>
        <v>13</v>
      </c>
      <c r="C65" s="227"/>
      <c r="D65" s="26" t="s">
        <v>219</v>
      </c>
      <c r="E65" s="156"/>
      <c r="F65" s="16"/>
      <c r="G65" s="17"/>
      <c r="H65" s="18"/>
      <c r="I65" s="27"/>
      <c r="J65" s="16"/>
      <c r="K65" s="27"/>
      <c r="L65" s="16"/>
      <c r="M65" s="57"/>
      <c r="N65" s="16"/>
    </row>
    <row r="66" spans="1:14" ht="15.5" customHeight="1" thickBot="1" x14ac:dyDescent="0.4">
      <c r="A66" s="39" t="s">
        <v>153</v>
      </c>
      <c r="B66" s="228" t="s">
        <v>221</v>
      </c>
      <c r="C66" s="156"/>
      <c r="F66" s="16"/>
      <c r="G66" s="17"/>
      <c r="H66" s="18"/>
      <c r="I66" s="27"/>
      <c r="J66" s="16"/>
      <c r="K66" s="27"/>
      <c r="L66" s="16"/>
      <c r="M66" s="57"/>
      <c r="N66" s="16"/>
    </row>
    <row r="67" spans="1:14" ht="15.5" customHeight="1" thickBot="1" x14ac:dyDescent="0.4">
      <c r="A67" s="83"/>
      <c r="B67" s="224"/>
      <c r="C67" s="17"/>
      <c r="F67" s="16"/>
      <c r="G67" s="83" t="s">
        <v>71</v>
      </c>
      <c r="H67" s="41" t="s">
        <v>218</v>
      </c>
      <c r="I67" s="156"/>
      <c r="J67" s="16"/>
      <c r="K67" s="27"/>
      <c r="L67" s="16"/>
      <c r="M67" s="57"/>
      <c r="N67" s="16"/>
    </row>
    <row r="68" spans="1:14" ht="15.5" customHeight="1" x14ac:dyDescent="0.35">
      <c r="A68" s="83"/>
      <c r="B68" s="224"/>
      <c r="C68" s="17"/>
      <c r="F68" s="16"/>
      <c r="G68" s="17"/>
      <c r="H68" s="16"/>
      <c r="I68" s="16"/>
      <c r="J68" s="16"/>
      <c r="K68" s="27"/>
      <c r="L68" s="16"/>
      <c r="M68" s="57"/>
      <c r="N68" s="16"/>
    </row>
    <row r="69" spans="1:14" ht="15.5" customHeight="1" thickBot="1" x14ac:dyDescent="0.4">
      <c r="A69" s="83"/>
      <c r="B69" s="79"/>
      <c r="C69" s="67" t="s">
        <v>62</v>
      </c>
      <c r="D69" s="26" t="s">
        <v>209</v>
      </c>
      <c r="E69" s="154"/>
      <c r="F69" s="16"/>
      <c r="G69" s="17"/>
      <c r="H69" s="16"/>
      <c r="I69" s="16"/>
      <c r="J69" s="16"/>
      <c r="K69" s="27"/>
      <c r="L69" s="16"/>
      <c r="M69" s="57"/>
      <c r="N69" s="16"/>
    </row>
    <row r="70" spans="1:14" ht="15.5" customHeight="1" x14ac:dyDescent="0.35">
      <c r="A70" s="83"/>
      <c r="B70" s="79"/>
      <c r="C70" s="45"/>
      <c r="D70" s="86"/>
      <c r="E70" s="47"/>
      <c r="F70" s="16"/>
      <c r="G70" s="17"/>
      <c r="H70" s="16"/>
      <c r="I70" s="16"/>
      <c r="J70" s="16"/>
      <c r="K70" s="27"/>
      <c r="L70" s="16"/>
      <c r="M70" s="57"/>
      <c r="N70" s="16"/>
    </row>
    <row r="71" spans="1:14" ht="15.5" customHeight="1" thickBot="1" x14ac:dyDescent="0.4">
      <c r="A71" s="83"/>
      <c r="B71" s="79"/>
      <c r="D71" s="49">
        <f>IF($J$1=TRUE,B80+1,"")</f>
        <v>15</v>
      </c>
      <c r="E71" s="87"/>
      <c r="F71" s="26" t="s">
        <v>220</v>
      </c>
      <c r="G71" s="154"/>
      <c r="H71" s="16"/>
      <c r="I71" s="16"/>
      <c r="J71" s="30">
        <f>IF($J$1=TRUE,H31+1,"")</f>
        <v>26</v>
      </c>
      <c r="K71" s="27"/>
      <c r="L71" s="53" t="s">
        <v>210</v>
      </c>
      <c r="M71" s="156"/>
      <c r="N71" s="16"/>
    </row>
    <row r="72" spans="1:14" ht="15.5" customHeight="1" x14ac:dyDescent="0.35">
      <c r="A72" s="83"/>
      <c r="B72" s="79"/>
      <c r="E72" s="82"/>
      <c r="F72" s="18"/>
      <c r="G72" s="19"/>
      <c r="H72" s="16"/>
      <c r="I72" s="16"/>
      <c r="J72" s="16"/>
      <c r="K72" s="161" t="s">
        <v>116</v>
      </c>
      <c r="N72" s="16"/>
    </row>
    <row r="73" spans="1:14" ht="15.5" customHeight="1" thickBot="1" x14ac:dyDescent="0.4">
      <c r="A73" s="83"/>
      <c r="B73" s="79"/>
      <c r="C73" s="67" t="s">
        <v>110</v>
      </c>
      <c r="D73" s="26" t="s">
        <v>220</v>
      </c>
      <c r="E73" s="156"/>
      <c r="F73" s="18"/>
      <c r="G73" s="24"/>
      <c r="H73" s="16"/>
      <c r="I73" s="16"/>
      <c r="J73" s="16"/>
      <c r="K73" s="27"/>
      <c r="N73" s="16"/>
    </row>
    <row r="74" spans="1:14" ht="15.5" customHeight="1" thickBot="1" x14ac:dyDescent="0.4">
      <c r="A74" s="83"/>
      <c r="B74" s="79"/>
      <c r="F74" s="30">
        <f>IF($J$1=TRUE,F59+1,"")</f>
        <v>22</v>
      </c>
      <c r="G74" s="27"/>
      <c r="H74" s="26" t="s">
        <v>223</v>
      </c>
      <c r="I74" s="154"/>
      <c r="J74" s="16"/>
      <c r="K74" s="27"/>
      <c r="N74" s="16"/>
    </row>
    <row r="75" spans="1:14" ht="15.5" customHeight="1" x14ac:dyDescent="0.35">
      <c r="A75" s="83"/>
      <c r="B75" s="79"/>
      <c r="F75" s="18"/>
      <c r="G75" s="161" t="s">
        <v>114</v>
      </c>
      <c r="H75" s="18"/>
      <c r="I75" s="19"/>
      <c r="J75" s="16"/>
      <c r="K75" s="27"/>
      <c r="N75" s="16"/>
    </row>
    <row r="76" spans="1:14" ht="15.5" customHeight="1" thickBot="1" x14ac:dyDescent="0.4">
      <c r="A76" s="83"/>
      <c r="B76" s="224"/>
      <c r="C76" s="17" t="s">
        <v>79</v>
      </c>
      <c r="D76" s="26" t="s">
        <v>216</v>
      </c>
      <c r="E76" s="154"/>
      <c r="F76" s="18"/>
      <c r="G76" s="27"/>
      <c r="H76" s="18"/>
      <c r="I76" s="24"/>
      <c r="J76" s="16"/>
      <c r="K76" s="27"/>
      <c r="N76" s="16"/>
    </row>
    <row r="77" spans="1:14" ht="15.5" customHeight="1" x14ac:dyDescent="0.35">
      <c r="A77" s="83"/>
      <c r="B77" s="17"/>
      <c r="C77" s="17"/>
      <c r="D77" s="86"/>
      <c r="E77" s="47"/>
      <c r="F77" s="18"/>
      <c r="G77" s="27"/>
      <c r="H77" s="18"/>
      <c r="I77" s="24"/>
      <c r="J77" s="16"/>
      <c r="K77" s="27"/>
      <c r="N77" s="16"/>
    </row>
    <row r="78" spans="1:14" ht="15.5" customHeight="1" thickBot="1" x14ac:dyDescent="0.4">
      <c r="A78" s="83"/>
      <c r="B78" s="83"/>
      <c r="C78" s="83"/>
      <c r="D78" s="49">
        <f>IF($J$1=TRUE,D63+1,"")</f>
        <v>18</v>
      </c>
      <c r="E78" s="87"/>
      <c r="F78" s="41" t="s">
        <v>216</v>
      </c>
      <c r="G78" s="156"/>
      <c r="H78" s="30">
        <f>IF($J$1=TRUE,H63+1,"")</f>
        <v>24</v>
      </c>
      <c r="I78" s="27"/>
      <c r="J78" s="53" t="s">
        <v>210</v>
      </c>
      <c r="K78" s="156"/>
      <c r="N78" s="16"/>
    </row>
    <row r="79" spans="1:14" ht="15.5" customHeight="1" thickBot="1" x14ac:dyDescent="0.4">
      <c r="A79" s="83" t="s">
        <v>61</v>
      </c>
      <c r="B79" s="26" t="s">
        <v>211</v>
      </c>
      <c r="C79" s="154"/>
      <c r="D79" s="89" t="s">
        <v>6</v>
      </c>
      <c r="E79" s="82"/>
      <c r="F79" s="16"/>
      <c r="G79" s="17"/>
      <c r="H79" s="18"/>
      <c r="I79" s="161" t="s">
        <v>115</v>
      </c>
      <c r="N79" s="16"/>
    </row>
    <row r="80" spans="1:14" ht="15.5" customHeight="1" thickBot="1" x14ac:dyDescent="0.4">
      <c r="A80" s="83"/>
      <c r="B80" s="49">
        <f>IF($J$1=TRUE,B65+1,"")</f>
        <v>14</v>
      </c>
      <c r="C80" s="81"/>
      <c r="D80" s="26" t="s">
        <v>213</v>
      </c>
      <c r="E80" s="156"/>
      <c r="F80" s="16"/>
      <c r="G80" s="17"/>
      <c r="H80" s="18"/>
      <c r="I80" s="27"/>
      <c r="N80" s="16"/>
    </row>
    <row r="81" spans="1:14" ht="15.5" customHeight="1" thickBot="1" x14ac:dyDescent="0.4">
      <c r="A81" s="83" t="s">
        <v>60</v>
      </c>
      <c r="B81" s="26" t="s">
        <v>213</v>
      </c>
      <c r="C81" s="156"/>
      <c r="F81" s="16"/>
      <c r="I81" s="24"/>
      <c r="J81" s="16"/>
      <c r="K81" s="17"/>
      <c r="N81" s="16"/>
    </row>
    <row r="82" spans="1:14" ht="15.5" customHeight="1" thickBot="1" x14ac:dyDescent="0.4">
      <c r="A82" s="17"/>
      <c r="B82" s="17"/>
      <c r="C82" s="17"/>
      <c r="F82" s="16"/>
      <c r="G82" s="83" t="s">
        <v>70</v>
      </c>
      <c r="H82" s="41" t="s">
        <v>210</v>
      </c>
      <c r="I82" s="156"/>
      <c r="J82" s="16"/>
      <c r="K82" s="17"/>
      <c r="N82" s="16"/>
    </row>
    <row r="83" spans="1:14" ht="15.5" customHeight="1" x14ac:dyDescent="0.35">
      <c r="A83" s="17"/>
      <c r="B83" s="17"/>
      <c r="C83" s="17"/>
      <c r="D83" s="16"/>
      <c r="E83" s="17"/>
      <c r="F83" s="16"/>
      <c r="G83" s="16"/>
      <c r="H83" s="16"/>
      <c r="I83" s="17"/>
      <c r="L83" s="16"/>
      <c r="M83" s="16"/>
      <c r="N83" s="16"/>
    </row>
    <row r="84" spans="1:14" ht="15.5" customHeight="1" x14ac:dyDescent="0.35">
      <c r="A84" s="17"/>
      <c r="B84" s="17"/>
      <c r="C84" s="17"/>
      <c r="D84" s="16"/>
      <c r="E84" s="17"/>
      <c r="F84" s="16"/>
      <c r="G84" s="16"/>
      <c r="H84" s="16"/>
      <c r="I84" s="17"/>
      <c r="J84" s="16"/>
      <c r="K84" s="17"/>
      <c r="L84" s="16"/>
      <c r="M84" s="16"/>
      <c r="N84" s="16"/>
    </row>
    <row r="85" spans="1:14" ht="15.5" customHeight="1" x14ac:dyDescent="0.35">
      <c r="H85" s="16"/>
      <c r="I85" s="17"/>
      <c r="J85" s="16"/>
      <c r="K85" s="17"/>
      <c r="L85" s="16"/>
      <c r="M85" s="16"/>
      <c r="N85" s="16"/>
    </row>
    <row r="86" spans="1:14" ht="15.5" customHeight="1" x14ac:dyDescent="0.35">
      <c r="A86" s="16"/>
      <c r="B86" s="16"/>
      <c r="C86" s="16"/>
      <c r="D86" s="16"/>
      <c r="E86" s="17"/>
      <c r="F86" s="16"/>
      <c r="G86" s="17"/>
      <c r="H86" s="16"/>
      <c r="I86" s="16"/>
      <c r="J86" s="16"/>
      <c r="K86" s="17"/>
      <c r="L86" s="16"/>
      <c r="M86" s="16"/>
      <c r="N86" s="16"/>
    </row>
    <row r="87" spans="1:14" ht="15.5" customHeight="1" x14ac:dyDescent="0.35">
      <c r="A87" s="16"/>
      <c r="B87" s="16"/>
      <c r="C87" s="16"/>
      <c r="D87" s="16"/>
      <c r="E87" s="17"/>
      <c r="F87" s="16"/>
      <c r="G87" s="17"/>
      <c r="H87" s="16"/>
      <c r="I87" s="16"/>
      <c r="J87" s="16"/>
      <c r="K87" s="17"/>
      <c r="L87" s="16"/>
      <c r="M87" s="16"/>
      <c r="N87" s="16"/>
    </row>
    <row r="88" spans="1:14" ht="15.5" customHeight="1" x14ac:dyDescent="0.35">
      <c r="A88" s="16"/>
      <c r="B88" s="16"/>
      <c r="C88" s="16"/>
      <c r="D88" s="16"/>
      <c r="E88" s="17"/>
      <c r="F88" s="16"/>
      <c r="G88" s="17"/>
      <c r="H88" s="16"/>
      <c r="I88" s="16"/>
      <c r="J88" s="16"/>
      <c r="K88" s="17"/>
      <c r="L88" s="16"/>
      <c r="M88" s="16"/>
      <c r="N88" s="16"/>
    </row>
    <row r="89" spans="1:14" ht="15.5" customHeight="1" x14ac:dyDescent="0.35">
      <c r="A89" s="16"/>
      <c r="B89" s="16"/>
      <c r="C89" s="16"/>
      <c r="D89" s="16"/>
      <c r="E89" s="17"/>
      <c r="F89" s="16"/>
      <c r="G89" s="17"/>
      <c r="H89" s="16"/>
      <c r="I89" s="16"/>
      <c r="J89" s="16"/>
      <c r="K89" s="17"/>
      <c r="L89" s="16"/>
      <c r="M89" s="16"/>
      <c r="N89" s="16"/>
    </row>
    <row r="90" spans="1:14" ht="15.5" customHeight="1" x14ac:dyDescent="0.35">
      <c r="A90" s="16"/>
      <c r="B90" s="16"/>
      <c r="C90" s="16"/>
      <c r="D90" s="16"/>
      <c r="E90" s="17"/>
      <c r="F90" s="16"/>
      <c r="G90" s="17"/>
      <c r="H90" s="16"/>
      <c r="I90" s="16"/>
      <c r="J90" s="16"/>
      <c r="K90" s="17"/>
      <c r="L90" s="16"/>
      <c r="M90" s="16"/>
      <c r="N90" s="16"/>
    </row>
  </sheetData>
  <mergeCells count="6">
    <mergeCell ref="A2:D2"/>
    <mergeCell ref="P36:R36"/>
    <mergeCell ref="P37:R37"/>
    <mergeCell ref="V36:W36"/>
    <mergeCell ref="V37:W37"/>
    <mergeCell ref="Q10:V12"/>
  </mergeCells>
  <dataValidations count="2">
    <dataValidation type="list" allowBlank="1" showInputMessage="1" showErrorMessage="1" sqref="N18" xr:uid="{00000000-0002-0000-0600-000000000000}">
      <formula1>L15:L20</formula1>
    </dataValidation>
    <dataValidation type="list" allowBlank="1" showInputMessage="1" showErrorMessage="1" sqref="N25" xr:uid="{00000000-0002-0000-0600-000001000000}">
      <formula1>$L$23:$L$27</formula1>
    </dataValidation>
  </dataValidations>
  <hyperlinks>
    <hyperlink ref="H2" location="Instructions!A1" display="Instructions" xr:uid="{00000000-0004-0000-0600-000000000000}"/>
    <hyperlink ref="A2" r:id="rId1" display="Tournament Bracket Template by Vertex42.com" xr:uid="{00000000-0004-0000-0600-000001000000}"/>
    <hyperlink ref="Q10" location="Scoreboard!A1" display="Return to Scoreboard" xr:uid="{00000000-0004-0000-0600-000002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Scoreboard!$C$4:$C$18</xm:f>
          </x14:formula1>
          <xm:sqref>B14 D9 B16 B19 B21 B25 B27 B30 B32 B36 B38 B41 B43 B47 B49 P36:R36 V36:W36 L23 L27 L20 L15 N10 N13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21"/>
  <sheetViews>
    <sheetView showGridLines="0" showRowColHeaders="0" zoomScaleNormal="100" workbookViewId="0">
      <selection activeCell="N3" sqref="N3:O3"/>
    </sheetView>
  </sheetViews>
  <sheetFormatPr defaultRowHeight="14.5" x14ac:dyDescent="0.35"/>
  <cols>
    <col min="1" max="1" width="4.90625" customWidth="1"/>
    <col min="2" max="2" width="6.6328125" customWidth="1"/>
    <col min="3" max="3" width="20.6328125" customWidth="1"/>
    <col min="4" max="5" width="9.6328125" customWidth="1"/>
    <col min="6" max="6" width="8.81640625" customWidth="1"/>
    <col min="7" max="7" width="10.81640625" customWidth="1"/>
    <col min="8" max="9" width="9.6328125" customWidth="1"/>
    <col min="10" max="10" width="3.26953125" customWidth="1"/>
    <col min="11" max="11" width="21.36328125" customWidth="1"/>
    <col min="12" max="12" width="9.6328125" hidden="1" customWidth="1"/>
    <col min="13" max="13" width="8.7265625" hidden="1" customWidth="1"/>
    <col min="14" max="14" width="12" customWidth="1"/>
    <col min="15" max="15" width="21" customWidth="1"/>
  </cols>
  <sheetData>
    <row r="1" spans="2:15" ht="15" thickBot="1" x14ac:dyDescent="0.4"/>
    <row r="2" spans="2:15" ht="19" thickBot="1" x14ac:dyDescent="0.5">
      <c r="C2" s="278" t="s">
        <v>127</v>
      </c>
      <c r="D2" s="203"/>
      <c r="E2" s="167"/>
      <c r="I2" s="168"/>
    </row>
    <row r="3" spans="2:15" ht="21.5" thickBot="1" x14ac:dyDescent="0.55000000000000004">
      <c r="B3" s="166">
        <v>1</v>
      </c>
      <c r="C3" s="169" t="s">
        <v>25</v>
      </c>
      <c r="D3" s="167"/>
      <c r="E3" s="167"/>
      <c r="H3" s="8"/>
      <c r="I3" s="168"/>
      <c r="N3" s="333" t="s">
        <v>68</v>
      </c>
      <c r="O3" s="333"/>
    </row>
    <row r="4" spans="2:15" ht="21.5" thickBot="1" x14ac:dyDescent="0.55000000000000004">
      <c r="B4" s="166">
        <v>2</v>
      </c>
      <c r="C4" s="169" t="s">
        <v>175</v>
      </c>
      <c r="D4" s="167"/>
      <c r="E4" s="167"/>
      <c r="I4" s="168"/>
      <c r="O4" t="s">
        <v>6</v>
      </c>
    </row>
    <row r="5" spans="2:15" ht="21.5" thickBot="1" x14ac:dyDescent="0.55000000000000004">
      <c r="B5" s="166">
        <v>3</v>
      </c>
      <c r="C5" s="169" t="s">
        <v>165</v>
      </c>
      <c r="D5" s="167"/>
      <c r="E5" s="167"/>
      <c r="F5" s="334" t="s">
        <v>125</v>
      </c>
      <c r="G5" s="335"/>
      <c r="I5" s="168"/>
    </row>
    <row r="6" spans="2:15" ht="21.5" thickBot="1" x14ac:dyDescent="0.55000000000000004">
      <c r="B6" s="166">
        <v>4</v>
      </c>
      <c r="C6" s="169" t="s">
        <v>181</v>
      </c>
      <c r="D6" s="167"/>
      <c r="E6" s="207">
        <v>1</v>
      </c>
      <c r="F6" s="329" t="s">
        <v>175</v>
      </c>
      <c r="G6" s="330"/>
      <c r="K6" s="170" t="s">
        <v>124</v>
      </c>
    </row>
    <row r="7" spans="2:15" ht="21.5" thickBot="1" x14ac:dyDescent="0.55000000000000004">
      <c r="B7" s="166">
        <v>5</v>
      </c>
      <c r="C7" s="169" t="s">
        <v>138</v>
      </c>
      <c r="D7" s="167"/>
      <c r="E7" s="207">
        <v>2</v>
      </c>
      <c r="F7" s="329" t="s">
        <v>165</v>
      </c>
      <c r="G7" s="330"/>
      <c r="J7" s="166">
        <v>1</v>
      </c>
      <c r="K7" s="169" t="s">
        <v>25</v>
      </c>
      <c r="L7">
        <v>10</v>
      </c>
      <c r="M7" t="str">
        <f>K7</f>
        <v>Avery &amp; Kayla</v>
      </c>
    </row>
    <row r="8" spans="2:15" ht="21.5" thickBot="1" x14ac:dyDescent="0.55000000000000004">
      <c r="B8" s="166">
        <v>6</v>
      </c>
      <c r="C8" s="169" t="s">
        <v>28</v>
      </c>
      <c r="D8" s="167"/>
      <c r="E8" s="207">
        <v>3</v>
      </c>
      <c r="F8" s="329" t="s">
        <v>25</v>
      </c>
      <c r="G8" s="330"/>
      <c r="J8" s="166">
        <v>2</v>
      </c>
      <c r="K8" s="169" t="s">
        <v>151</v>
      </c>
      <c r="L8">
        <v>8</v>
      </c>
      <c r="M8" t="str">
        <f t="shared" ref="M8:M14" si="0">K8</f>
        <v>Luke &amp; Whitney</v>
      </c>
    </row>
    <row r="9" spans="2:15" ht="21.5" thickBot="1" x14ac:dyDescent="0.55000000000000004">
      <c r="B9" s="166">
        <v>7</v>
      </c>
      <c r="C9" s="169" t="s">
        <v>151</v>
      </c>
      <c r="D9" s="167"/>
      <c r="E9" s="207">
        <v>4</v>
      </c>
      <c r="F9" s="329" t="s">
        <v>151</v>
      </c>
      <c r="G9" s="330"/>
      <c r="J9" s="166">
        <v>3</v>
      </c>
      <c r="K9" s="169" t="s">
        <v>165</v>
      </c>
      <c r="L9" s="8">
        <v>6</v>
      </c>
      <c r="M9" t="str">
        <f t="shared" si="0"/>
        <v>Ryan &amp; Halley</v>
      </c>
    </row>
    <row r="10" spans="2:15" ht="21.5" thickBot="1" x14ac:dyDescent="0.55000000000000004">
      <c r="B10" s="166">
        <v>8</v>
      </c>
      <c r="C10" s="169" t="s">
        <v>174</v>
      </c>
      <c r="D10" s="167"/>
      <c r="E10" s="167"/>
      <c r="F10" s="167"/>
      <c r="G10" s="167"/>
      <c r="J10" s="166">
        <v>4</v>
      </c>
      <c r="K10" s="169" t="s">
        <v>171</v>
      </c>
      <c r="L10" s="45">
        <v>5</v>
      </c>
      <c r="M10" t="str">
        <f t="shared" si="0"/>
        <v>Mitch &amp; Katelyn</v>
      </c>
    </row>
    <row r="11" spans="2:15" ht="21.5" thickBot="1" x14ac:dyDescent="0.55000000000000004">
      <c r="D11" s="167"/>
      <c r="E11" s="167"/>
      <c r="J11" s="166">
        <v>5</v>
      </c>
      <c r="K11" s="169" t="s">
        <v>179</v>
      </c>
      <c r="L11" s="45">
        <v>4</v>
      </c>
      <c r="M11" t="str">
        <f t="shared" si="0"/>
        <v>Billy &amp; Jordan</v>
      </c>
    </row>
    <row r="12" spans="2:15" ht="21.5" thickBot="1" x14ac:dyDescent="0.55000000000000004">
      <c r="C12" s="165"/>
      <c r="D12" s="167"/>
      <c r="E12" s="167"/>
      <c r="J12" s="166">
        <v>6</v>
      </c>
      <c r="K12" s="169" t="s">
        <v>120</v>
      </c>
      <c r="L12" s="45">
        <v>3</v>
      </c>
      <c r="M12" t="str">
        <f t="shared" si="0"/>
        <v>B-Dave &amp; Kylie</v>
      </c>
    </row>
    <row r="13" spans="2:15" ht="21.5" thickBot="1" x14ac:dyDescent="0.55000000000000004">
      <c r="C13" s="279" t="s">
        <v>128</v>
      </c>
      <c r="D13" s="167"/>
      <c r="E13" s="167"/>
      <c r="F13" s="331" t="s">
        <v>126</v>
      </c>
      <c r="G13" s="332"/>
      <c r="J13" s="166">
        <v>7</v>
      </c>
      <c r="K13" s="169" t="s">
        <v>175</v>
      </c>
      <c r="L13" s="45">
        <v>2</v>
      </c>
      <c r="M13" t="str">
        <f t="shared" si="0"/>
        <v>Thadd &amp; Ziegler</v>
      </c>
    </row>
    <row r="14" spans="2:15" ht="21.5" thickBot="1" x14ac:dyDescent="0.55000000000000004">
      <c r="B14" s="166">
        <v>1</v>
      </c>
      <c r="C14" s="169" t="s">
        <v>180</v>
      </c>
      <c r="D14" s="167"/>
      <c r="E14" s="207">
        <v>1</v>
      </c>
      <c r="F14" s="329" t="s">
        <v>171</v>
      </c>
      <c r="G14" s="330"/>
      <c r="J14" s="166">
        <v>8</v>
      </c>
      <c r="K14" s="169" t="s">
        <v>178</v>
      </c>
      <c r="L14" s="45">
        <v>1</v>
      </c>
      <c r="M14" t="str">
        <f t="shared" si="0"/>
        <v>Matt &amp; Micaela</v>
      </c>
    </row>
    <row r="15" spans="2:15" ht="21.5" thickBot="1" x14ac:dyDescent="0.55000000000000004">
      <c r="B15" s="166">
        <v>2</v>
      </c>
      <c r="C15" s="169" t="s">
        <v>177</v>
      </c>
      <c r="D15" s="167"/>
      <c r="E15" s="207">
        <v>2</v>
      </c>
      <c r="F15" s="329" t="s">
        <v>179</v>
      </c>
      <c r="G15" s="330"/>
      <c r="I15" s="168"/>
    </row>
    <row r="16" spans="2:15" ht="21.5" thickBot="1" x14ac:dyDescent="0.55000000000000004">
      <c r="B16" s="166">
        <v>3</v>
      </c>
      <c r="C16" s="169" t="s">
        <v>171</v>
      </c>
      <c r="D16" s="167"/>
      <c r="E16" s="207">
        <v>3</v>
      </c>
      <c r="F16" s="329" t="s">
        <v>120</v>
      </c>
      <c r="G16" s="330"/>
      <c r="I16" s="168"/>
    </row>
    <row r="17" spans="2:9" ht="21.5" thickBot="1" x14ac:dyDescent="0.55000000000000004">
      <c r="B17" s="166">
        <v>4</v>
      </c>
      <c r="C17" s="169" t="s">
        <v>120</v>
      </c>
      <c r="D17" s="167"/>
      <c r="E17" s="208">
        <v>4</v>
      </c>
      <c r="F17" s="329" t="s">
        <v>178</v>
      </c>
      <c r="G17" s="330"/>
      <c r="I17" s="168"/>
    </row>
    <row r="18" spans="2:9" ht="21.5" thickBot="1" x14ac:dyDescent="0.55000000000000004">
      <c r="B18" s="166">
        <v>5</v>
      </c>
      <c r="C18" s="169" t="s">
        <v>179</v>
      </c>
      <c r="D18" s="167"/>
    </row>
    <row r="19" spans="2:9" ht="21.5" thickBot="1" x14ac:dyDescent="0.55000000000000004">
      <c r="B19" s="166">
        <v>6</v>
      </c>
      <c r="C19" s="169" t="s">
        <v>176</v>
      </c>
      <c r="D19" s="167"/>
    </row>
    <row r="20" spans="2:9" ht="21.5" thickBot="1" x14ac:dyDescent="0.55000000000000004">
      <c r="B20" s="166">
        <v>7</v>
      </c>
      <c r="C20" s="169" t="s">
        <v>178</v>
      </c>
      <c r="D20" s="167"/>
    </row>
    <row r="21" spans="2:9" ht="21.5" thickBot="1" x14ac:dyDescent="0.55000000000000004">
      <c r="B21" s="166">
        <v>8</v>
      </c>
      <c r="C21" s="169"/>
    </row>
  </sheetData>
  <mergeCells count="11">
    <mergeCell ref="F16:G16"/>
    <mergeCell ref="F17:G17"/>
    <mergeCell ref="F13:G13"/>
    <mergeCell ref="N3:O3"/>
    <mergeCell ref="F14:G14"/>
    <mergeCell ref="F15:G15"/>
    <mergeCell ref="F5:G5"/>
    <mergeCell ref="F6:G6"/>
    <mergeCell ref="F7:G7"/>
    <mergeCell ref="F8:G8"/>
    <mergeCell ref="F9:G9"/>
  </mergeCells>
  <conditionalFormatting sqref="F6:G9 F14:G17">
    <cfRule type="duplicateValues" dxfId="15" priority="1"/>
  </conditionalFormatting>
  <dataValidations count="2">
    <dataValidation type="list" allowBlank="1" showInputMessage="1" showErrorMessage="1" sqref="F14:G17" xr:uid="{00000000-0002-0000-0700-000001000000}">
      <formula1>$C$14:$C$21</formula1>
    </dataValidation>
    <dataValidation type="list" allowBlank="1" showInputMessage="1" showErrorMessage="1" sqref="F6:G9" xr:uid="{FED6FF46-A754-4DC2-A777-0B4DE7DCEB83}">
      <formula1>$C$3:$C$10</formula1>
    </dataValidation>
  </dataValidations>
  <hyperlinks>
    <hyperlink ref="N3" location="Scoreboard!A1" display="Return To Scoreboard" xr:uid="{00000000-0004-0000-07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813CA92-2720-49C7-AFA2-1850240113E7}">
          <x14:formula1>
            <xm:f>Scoreboard!$C$4:$C$18</xm:f>
          </x14:formula1>
          <xm:sqref>C3:C10 C14:C21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V31"/>
  <sheetViews>
    <sheetView showGridLines="0" showRowColHeaders="0" showZeros="0" topLeftCell="A7" zoomScale="115" zoomScaleNormal="115" workbookViewId="0">
      <selection activeCell="M15" sqref="M15:R16"/>
    </sheetView>
  </sheetViews>
  <sheetFormatPr defaultRowHeight="14.5" x14ac:dyDescent="0.35"/>
  <cols>
    <col min="5" max="5" width="9.81640625" customWidth="1"/>
    <col min="6" max="6" width="8.7265625" customWidth="1"/>
    <col min="8" max="8" width="9.54296875" customWidth="1"/>
    <col min="11" max="11" width="9.36328125" customWidth="1"/>
    <col min="14" max="14" width="9.54296875" customWidth="1"/>
    <col min="17" max="17" width="1.1796875" customWidth="1"/>
    <col min="18" max="18" width="2.54296875" customWidth="1"/>
  </cols>
  <sheetData>
    <row r="1" spans="2:22" ht="9.5" customHeight="1" thickBot="1" x14ac:dyDescent="0.4"/>
    <row r="2" spans="2:22" ht="19" thickBot="1" x14ac:dyDescent="0.5">
      <c r="D2" s="334" t="s">
        <v>127</v>
      </c>
      <c r="E2" s="335"/>
      <c r="G2" s="334" t="s">
        <v>128</v>
      </c>
      <c r="H2" s="335"/>
      <c r="J2" s="334" t="s">
        <v>129</v>
      </c>
      <c r="K2" s="335"/>
      <c r="M2" s="334" t="s">
        <v>130</v>
      </c>
      <c r="N2" s="335"/>
    </row>
    <row r="3" spans="2:22" ht="19" thickBot="1" x14ac:dyDescent="0.5">
      <c r="C3" s="165">
        <v>1</v>
      </c>
      <c r="D3" s="329" t="s">
        <v>179</v>
      </c>
      <c r="E3" s="330"/>
      <c r="F3" s="165">
        <v>1</v>
      </c>
      <c r="G3" s="329" t="s">
        <v>151</v>
      </c>
      <c r="H3" s="330"/>
      <c r="I3" s="165">
        <v>1</v>
      </c>
      <c r="J3" s="329" t="s">
        <v>120</v>
      </c>
      <c r="K3" s="330"/>
      <c r="L3" s="165">
        <v>1</v>
      </c>
      <c r="M3" s="329" t="s">
        <v>165</v>
      </c>
      <c r="N3" s="330"/>
    </row>
    <row r="4" spans="2:22" ht="19" thickBot="1" x14ac:dyDescent="0.5">
      <c r="C4" s="165">
        <v>2</v>
      </c>
      <c r="D4" s="329" t="s">
        <v>178</v>
      </c>
      <c r="E4" s="330"/>
      <c r="F4" s="165">
        <v>2</v>
      </c>
      <c r="G4" s="329" t="s">
        <v>174</v>
      </c>
      <c r="H4" s="330"/>
      <c r="I4" s="165">
        <v>2</v>
      </c>
      <c r="J4" s="329" t="s">
        <v>175</v>
      </c>
      <c r="K4" s="330"/>
      <c r="L4" s="165">
        <v>2</v>
      </c>
      <c r="M4" s="329" t="s">
        <v>28</v>
      </c>
      <c r="N4" s="330"/>
    </row>
    <row r="5" spans="2:22" ht="19" hidden="1" thickBot="1" x14ac:dyDescent="0.5">
      <c r="C5" s="165">
        <v>3</v>
      </c>
      <c r="D5" s="329"/>
      <c r="E5" s="330"/>
      <c r="F5" s="165">
        <v>3</v>
      </c>
      <c r="G5" s="329"/>
      <c r="H5" s="330"/>
      <c r="I5" s="165">
        <v>3</v>
      </c>
      <c r="J5" s="329"/>
      <c r="K5" s="330"/>
      <c r="L5" s="165">
        <v>3</v>
      </c>
      <c r="M5" s="329"/>
      <c r="N5" s="330"/>
    </row>
    <row r="6" spans="2:22" ht="19" hidden="1" thickBot="1" x14ac:dyDescent="0.5">
      <c r="C6" s="165">
        <v>4</v>
      </c>
      <c r="D6" s="329"/>
      <c r="E6" s="330"/>
      <c r="F6" s="165">
        <v>4</v>
      </c>
      <c r="G6" s="329"/>
      <c r="H6" s="330"/>
      <c r="I6" s="165">
        <v>4</v>
      </c>
      <c r="J6" s="329"/>
      <c r="K6" s="330"/>
      <c r="L6" s="165">
        <v>4</v>
      </c>
      <c r="M6" s="329"/>
      <c r="N6" s="330"/>
    </row>
    <row r="7" spans="2:22" ht="7.5" customHeight="1" thickBot="1" x14ac:dyDescent="0.5">
      <c r="D7" s="203"/>
      <c r="E7" s="202"/>
      <c r="G7" s="202"/>
      <c r="H7" s="203"/>
      <c r="J7" s="203"/>
      <c r="K7" s="202"/>
      <c r="M7" s="202"/>
      <c r="N7" s="203"/>
    </row>
    <row r="8" spans="2:22" ht="19" thickBot="1" x14ac:dyDescent="0.5">
      <c r="B8" t="s">
        <v>6</v>
      </c>
      <c r="E8" s="347" t="s">
        <v>131</v>
      </c>
      <c r="F8" s="348"/>
      <c r="G8" s="349"/>
      <c r="K8" s="336" t="s">
        <v>132</v>
      </c>
      <c r="L8" s="337"/>
      <c r="M8" s="338"/>
    </row>
    <row r="9" spans="2:22" ht="21" customHeight="1" thickBot="1" x14ac:dyDescent="0.5">
      <c r="E9" s="329" t="str">
        <f>D4</f>
        <v>Matt &amp; Micaela</v>
      </c>
      <c r="F9" s="339"/>
      <c r="G9" s="330"/>
      <c r="K9" s="329" t="str">
        <f>D3</f>
        <v>Billy &amp; Jordan</v>
      </c>
      <c r="L9" s="339"/>
      <c r="M9" s="330"/>
      <c r="V9" t="str">
        <f>D3</f>
        <v>Billy &amp; Jordan</v>
      </c>
    </row>
    <row r="10" spans="2:22" ht="21" customHeight="1" thickBot="1" x14ac:dyDescent="0.5">
      <c r="E10" s="329" t="str">
        <f>G4</f>
        <v>Ty &amp; Liz</v>
      </c>
      <c r="F10" s="339"/>
      <c r="G10" s="330"/>
      <c r="K10" s="329" t="str">
        <f>G3</f>
        <v>Luke &amp; Whitney</v>
      </c>
      <c r="L10" s="339"/>
      <c r="M10" s="330"/>
      <c r="V10" t="str">
        <f>G3</f>
        <v>Luke &amp; Whitney</v>
      </c>
    </row>
    <row r="11" spans="2:22" ht="21" customHeight="1" thickBot="1" x14ac:dyDescent="0.5">
      <c r="E11" s="329" t="str">
        <f>J4</f>
        <v>Thadd &amp; Ziegler</v>
      </c>
      <c r="F11" s="339"/>
      <c r="G11" s="330"/>
      <c r="K11" s="329" t="str">
        <f>J3</f>
        <v>B-Dave &amp; Kylie</v>
      </c>
      <c r="L11" s="339"/>
      <c r="M11" s="330"/>
      <c r="V11" t="str">
        <f>J3</f>
        <v>B-Dave &amp; Kylie</v>
      </c>
    </row>
    <row r="12" spans="2:22" ht="21" customHeight="1" thickBot="1" x14ac:dyDescent="0.5">
      <c r="E12" s="329" t="str">
        <f>M4</f>
        <v>JG &amp; Paige</v>
      </c>
      <c r="F12" s="339"/>
      <c r="G12" s="330"/>
      <c r="K12" s="329" t="str">
        <f>M3</f>
        <v>Ryan &amp; Halley</v>
      </c>
      <c r="L12" s="339"/>
      <c r="M12" s="330"/>
      <c r="V12" t="str">
        <f>M3</f>
        <v>Ryan &amp; Halley</v>
      </c>
    </row>
    <row r="13" spans="2:22" ht="13" customHeight="1" thickBot="1" x14ac:dyDescent="0.5">
      <c r="E13" s="203"/>
      <c r="F13" s="203"/>
      <c r="G13" s="203"/>
      <c r="K13" s="203"/>
      <c r="L13" s="203"/>
      <c r="M13" s="203"/>
    </row>
    <row r="14" spans="2:22" ht="19" thickBot="1" x14ac:dyDescent="0.5">
      <c r="H14" s="334" t="s">
        <v>133</v>
      </c>
      <c r="I14" s="344"/>
      <c r="J14" s="335"/>
    </row>
    <row r="15" spans="2:22" ht="19" customHeight="1" thickBot="1" x14ac:dyDescent="0.5">
      <c r="G15" s="165">
        <v>1</v>
      </c>
      <c r="H15" s="340" t="s">
        <v>165</v>
      </c>
      <c r="I15" s="341"/>
      <c r="J15" s="342"/>
      <c r="K15" s="345"/>
      <c r="L15" s="346"/>
      <c r="M15" s="343" t="s">
        <v>69</v>
      </c>
      <c r="N15" s="343"/>
      <c r="O15" s="343"/>
      <c r="P15" s="343"/>
      <c r="Q15" s="343"/>
      <c r="R15" s="343"/>
    </row>
    <row r="16" spans="2:22" ht="19" customHeight="1" thickBot="1" x14ac:dyDescent="0.5">
      <c r="G16" s="165">
        <v>2</v>
      </c>
      <c r="H16" s="340" t="s">
        <v>151</v>
      </c>
      <c r="I16" s="341"/>
      <c r="J16" s="342"/>
      <c r="M16" s="343"/>
      <c r="N16" s="343"/>
      <c r="O16" s="343"/>
      <c r="P16" s="343"/>
      <c r="Q16" s="343"/>
      <c r="R16" s="343"/>
    </row>
    <row r="17" spans="7:12" ht="19" thickBot="1" x14ac:dyDescent="0.5">
      <c r="G17" s="165">
        <v>3</v>
      </c>
      <c r="H17" s="340" t="s">
        <v>179</v>
      </c>
      <c r="I17" s="341"/>
      <c r="J17" s="342"/>
      <c r="L17" t="s">
        <v>6</v>
      </c>
    </row>
    <row r="18" spans="7:12" ht="19" thickBot="1" x14ac:dyDescent="0.5">
      <c r="G18" s="165">
        <v>4</v>
      </c>
      <c r="H18" s="340" t="s">
        <v>120</v>
      </c>
      <c r="I18" s="341"/>
      <c r="J18" s="342"/>
    </row>
    <row r="19" spans="7:12" ht="19" thickBot="1" x14ac:dyDescent="0.5">
      <c r="G19" s="165">
        <v>5</v>
      </c>
      <c r="H19" s="340" t="s">
        <v>178</v>
      </c>
      <c r="I19" s="341"/>
      <c r="J19" s="342"/>
      <c r="K19" t="s">
        <v>147</v>
      </c>
    </row>
    <row r="20" spans="7:12" ht="19" thickBot="1" x14ac:dyDescent="0.5">
      <c r="G20" s="165">
        <v>6</v>
      </c>
      <c r="H20" s="340" t="s">
        <v>174</v>
      </c>
      <c r="I20" s="341"/>
      <c r="J20" s="342"/>
    </row>
    <row r="21" spans="7:12" ht="19" thickBot="1" x14ac:dyDescent="0.5">
      <c r="G21" s="165">
        <v>7</v>
      </c>
      <c r="H21" s="340" t="s">
        <v>175</v>
      </c>
      <c r="I21" s="341"/>
      <c r="J21" s="342"/>
    </row>
    <row r="22" spans="7:12" ht="19" thickBot="1" x14ac:dyDescent="0.5">
      <c r="G22" s="165">
        <v>8</v>
      </c>
      <c r="H22" s="340" t="s">
        <v>28</v>
      </c>
      <c r="I22" s="341"/>
      <c r="J22" s="342"/>
    </row>
    <row r="24" spans="7:12" hidden="1" x14ac:dyDescent="0.35">
      <c r="H24" t="str">
        <f>H15</f>
        <v>Ryan &amp; Halley</v>
      </c>
      <c r="I24">
        <v>10</v>
      </c>
    </row>
    <row r="25" spans="7:12" hidden="1" x14ac:dyDescent="0.35">
      <c r="H25" t="str">
        <f t="shared" ref="H25:H31" si="0">H16</f>
        <v>Luke &amp; Whitney</v>
      </c>
      <c r="I25">
        <v>8</v>
      </c>
    </row>
    <row r="26" spans="7:12" hidden="1" x14ac:dyDescent="0.35">
      <c r="H26" t="str">
        <f t="shared" si="0"/>
        <v>Billy &amp; Jordan</v>
      </c>
      <c r="I26">
        <v>6</v>
      </c>
    </row>
    <row r="27" spans="7:12" hidden="1" x14ac:dyDescent="0.35">
      <c r="H27" t="str">
        <f t="shared" si="0"/>
        <v>B-Dave &amp; Kylie</v>
      </c>
      <c r="I27">
        <v>5</v>
      </c>
    </row>
    <row r="28" spans="7:12" hidden="1" x14ac:dyDescent="0.35">
      <c r="H28" t="str">
        <f t="shared" si="0"/>
        <v>Matt &amp; Micaela</v>
      </c>
      <c r="I28">
        <v>4</v>
      </c>
    </row>
    <row r="29" spans="7:12" hidden="1" x14ac:dyDescent="0.35">
      <c r="H29" t="str">
        <f t="shared" si="0"/>
        <v>Ty &amp; Liz</v>
      </c>
      <c r="I29">
        <v>3</v>
      </c>
    </row>
    <row r="30" spans="7:12" hidden="1" x14ac:dyDescent="0.35">
      <c r="H30" t="str">
        <f t="shared" si="0"/>
        <v>Thadd &amp; Ziegler</v>
      </c>
      <c r="I30">
        <v>2</v>
      </c>
    </row>
    <row r="31" spans="7:12" hidden="1" x14ac:dyDescent="0.35">
      <c r="H31" t="str">
        <f t="shared" si="0"/>
        <v>JG &amp; Paige</v>
      </c>
      <c r="I31">
        <v>1</v>
      </c>
    </row>
  </sheetData>
  <mergeCells count="41">
    <mergeCell ref="E12:G12"/>
    <mergeCell ref="E11:G11"/>
    <mergeCell ref="E10:G10"/>
    <mergeCell ref="E9:G9"/>
    <mergeCell ref="E8:G8"/>
    <mergeCell ref="H20:J20"/>
    <mergeCell ref="H21:J21"/>
    <mergeCell ref="H22:J22"/>
    <mergeCell ref="M15:R16"/>
    <mergeCell ref="H14:J14"/>
    <mergeCell ref="H15:J15"/>
    <mergeCell ref="H16:J16"/>
    <mergeCell ref="H17:J17"/>
    <mergeCell ref="H18:J18"/>
    <mergeCell ref="H19:J19"/>
    <mergeCell ref="K15:L15"/>
    <mergeCell ref="K8:M8"/>
    <mergeCell ref="K9:M9"/>
    <mergeCell ref="K10:M10"/>
    <mergeCell ref="K11:M11"/>
    <mergeCell ref="K12:M12"/>
    <mergeCell ref="J2:K2"/>
    <mergeCell ref="J3:K3"/>
    <mergeCell ref="J4:K4"/>
    <mergeCell ref="J5:K5"/>
    <mergeCell ref="J6:K6"/>
    <mergeCell ref="M2:N2"/>
    <mergeCell ref="M3:N3"/>
    <mergeCell ref="M4:N4"/>
    <mergeCell ref="M5:N5"/>
    <mergeCell ref="M6:N6"/>
    <mergeCell ref="G2:H2"/>
    <mergeCell ref="G3:H3"/>
    <mergeCell ref="G4:H4"/>
    <mergeCell ref="G5:H5"/>
    <mergeCell ref="G6:H6"/>
    <mergeCell ref="D2:E2"/>
    <mergeCell ref="D3:E3"/>
    <mergeCell ref="D4:E4"/>
    <mergeCell ref="D5:E5"/>
    <mergeCell ref="D6:E6"/>
  </mergeCells>
  <dataValidations count="3">
    <dataValidation type="list" allowBlank="1" showInputMessage="1" showErrorMessage="1" sqref="H15:J18" xr:uid="{00000000-0002-0000-0900-000000000000}">
      <formula1>$K$9:$K$12</formula1>
    </dataValidation>
    <dataValidation type="list" allowBlank="1" showInputMessage="1" showErrorMessage="1" sqref="H19:J22" xr:uid="{00000000-0002-0000-0900-000001000000}">
      <formula1>$E$9:$E$12</formula1>
    </dataValidation>
    <dataValidation type="list" allowBlank="1" showInputMessage="1" showErrorMessage="1" sqref="J5:K6 M5:N6 G5:H6" xr:uid="{00000000-0002-0000-0900-000002000000}">
      <formula1>$C$4:$C$18</formula1>
    </dataValidation>
  </dataValidations>
  <hyperlinks>
    <hyperlink ref="M15" location="Scoreboard!A1" display="Return to Scoreboard" xr:uid="{00000000-0004-0000-09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3000000}">
          <x14:formula1>
            <xm:f>'C:\Users\TR042856\Documents\Sports\[Yard Games 2017.xlsx]Scoreboard'!#REF!</xm:f>
          </x14:formula1>
          <xm:sqref>G7:H7 M7:N7 J7:K7 D7:E7</xm:sqref>
        </x14:dataValidation>
        <x14:dataValidation type="list" allowBlank="1" showInputMessage="1" showErrorMessage="1" xr:uid="{00000000-0002-0000-0900-000004000000}">
          <x14:formula1>
            <xm:f>Scoreboard!$C$4:$C$18</xm:f>
          </x14:formula1>
          <xm:sqref>D3:E6 G3:H4 J3:K4 M3:N4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Scoreboard</vt:lpstr>
      <vt:lpstr>Cornhole</vt:lpstr>
      <vt:lpstr>Stump</vt:lpstr>
      <vt:lpstr>Knockout</vt:lpstr>
      <vt:lpstr>Frisbee</vt:lpstr>
      <vt:lpstr>Kubb</vt:lpstr>
      <vt:lpstr>Golf</vt:lpstr>
      <vt:lpstr>Balloon Race</vt:lpstr>
      <vt:lpstr>Relay</vt:lpstr>
      <vt:lpstr>Pass the Trash</vt:lpstr>
      <vt:lpstr>Format</vt:lpstr>
      <vt:lpstr>2016 Results</vt:lpstr>
      <vt:lpstr>2017 Results</vt:lpstr>
      <vt:lpstr>2018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Robke,Tyson</dc:creator>
  <cp:lastModifiedBy>Robke,Tyson</cp:lastModifiedBy>
  <dcterms:created xsi:type="dcterms:W3CDTF">2017-01-30T21:28:49Z</dcterms:created>
  <dcterms:modified xsi:type="dcterms:W3CDTF">2019-06-10T21:06:51Z</dcterms:modified>
</cp:coreProperties>
</file>