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042856\Documents\Sports\Football\"/>
    </mc:Choice>
  </mc:AlternateContent>
  <xr:revisionPtr revIDLastSave="0" documentId="10_ncr:100000_{3ADB09B4-9C67-459F-A9EC-6D343B924205}" xr6:coauthVersionLast="31" xr6:coauthVersionMax="31" xr10:uidLastSave="{00000000-0000-0000-0000-000000000000}"/>
  <bookViews>
    <workbookView xWindow="0" yWindow="0" windowWidth="15520" windowHeight="6370" tabRatio="831" firstSheet="8" activeTab="17" xr2:uid="{00000000-000D-0000-FFFF-FFFF00000000}"/>
  </bookViews>
  <sheets>
    <sheet name="Week 1" sheetId="1" state="hidden" r:id="rId1"/>
    <sheet name="Week 2" sheetId="11" state="hidden" r:id="rId2"/>
    <sheet name="Week 3" sheetId="13" state="hidden" r:id="rId3"/>
    <sheet name="Week 4" sheetId="14" state="hidden" r:id="rId4"/>
    <sheet name="Week 5" sheetId="15" state="hidden" r:id="rId5"/>
    <sheet name="Week 6" sheetId="16" state="hidden" r:id="rId6"/>
    <sheet name="Week 7" sheetId="18" state="hidden" r:id="rId7"/>
    <sheet name="Week 8" sheetId="19" state="hidden" r:id="rId8"/>
    <sheet name="Week 9" sheetId="20" r:id="rId9"/>
    <sheet name="Week 10" sheetId="21" r:id="rId10"/>
    <sheet name="Week 11" sheetId="22" r:id="rId11"/>
    <sheet name="Week 12" sheetId="23" r:id="rId12"/>
    <sheet name="Week 13" sheetId="24" r:id="rId13"/>
    <sheet name="Week 14" sheetId="25" r:id="rId14"/>
    <sheet name="Week 15" sheetId="26" r:id="rId15"/>
    <sheet name="Week 16" sheetId="27" r:id="rId16"/>
    <sheet name="Week 17" sheetId="28" r:id="rId17"/>
    <sheet name="Scoreboard" sheetId="4" r:id="rId18"/>
  </sheets>
  <definedNames>
    <definedName name="MNF_TOTAL">Scoreboard!$X$23</definedName>
    <definedName name="Week1">Scoreboard!$C$22</definedName>
    <definedName name="Week10">Scoreboard!$L$22</definedName>
    <definedName name="Week11">Scoreboard!$M$22</definedName>
    <definedName name="Week12">Scoreboard!$N$22</definedName>
    <definedName name="Week13">Scoreboard!$O$22</definedName>
    <definedName name="Week14">Scoreboard!$P$22</definedName>
    <definedName name="Week15">Scoreboard!$Q$22</definedName>
    <definedName name="Week16">Scoreboard!$R$22</definedName>
    <definedName name="Week17">Scoreboard!$S$22</definedName>
    <definedName name="Week2">Scoreboard!$D$22</definedName>
    <definedName name="Week3">Scoreboard!$E$22</definedName>
    <definedName name="Week4">Scoreboard!$F$22</definedName>
    <definedName name="Week5">Scoreboard!$G$22</definedName>
    <definedName name="Week6">Scoreboard!$H$22</definedName>
    <definedName name="Week7">Scoreboard!$I$22</definedName>
    <definedName name="Week8">Scoreboard!$J$22</definedName>
    <definedName name="Week9">Scoreboard!$K$22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8" i="4" l="1"/>
  <c r="U16" i="4"/>
  <c r="U8" i="4"/>
  <c r="U7" i="4"/>
  <c r="AG29" i="28"/>
  <c r="AG30" i="28"/>
  <c r="AG31" i="28"/>
  <c r="AG32" i="28"/>
  <c r="AG33" i="28"/>
  <c r="AG34" i="28"/>
  <c r="AG35" i="28"/>
  <c r="AG36" i="28"/>
  <c r="AG37" i="28"/>
  <c r="AG38" i="28"/>
  <c r="AG39" i="28"/>
  <c r="AG40" i="28"/>
  <c r="AG41" i="28"/>
  <c r="AG42" i="28"/>
  <c r="AG43" i="28"/>
  <c r="AG44" i="28"/>
  <c r="AG45" i="28"/>
  <c r="AG46" i="28"/>
  <c r="C30" i="28"/>
  <c r="E30" i="28"/>
  <c r="G30" i="28"/>
  <c r="I30" i="28"/>
  <c r="K30" i="28"/>
  <c r="M30" i="28"/>
  <c r="O30" i="28"/>
  <c r="Q30" i="28"/>
  <c r="S30" i="28"/>
  <c r="U30" i="28"/>
  <c r="W30" i="28"/>
  <c r="Y30" i="28"/>
  <c r="AA30" i="28"/>
  <c r="AC30" i="28"/>
  <c r="AE30" i="28"/>
  <c r="C31" i="28"/>
  <c r="E31" i="28"/>
  <c r="G31" i="28"/>
  <c r="I31" i="28"/>
  <c r="K31" i="28"/>
  <c r="M31" i="28"/>
  <c r="O31" i="28"/>
  <c r="Q31" i="28"/>
  <c r="S31" i="28"/>
  <c r="U31" i="28"/>
  <c r="W31" i="28"/>
  <c r="Y31" i="28"/>
  <c r="AA31" i="28"/>
  <c r="AC31" i="28"/>
  <c r="AE31" i="28"/>
  <c r="C32" i="28"/>
  <c r="E32" i="28"/>
  <c r="G32" i="28"/>
  <c r="I32" i="28"/>
  <c r="K32" i="28"/>
  <c r="M32" i="28"/>
  <c r="O32" i="28"/>
  <c r="Q32" i="28"/>
  <c r="S32" i="28"/>
  <c r="U32" i="28"/>
  <c r="W32" i="28"/>
  <c r="Y32" i="28"/>
  <c r="AA32" i="28"/>
  <c r="AC32" i="28"/>
  <c r="AE32" i="28"/>
  <c r="C33" i="28"/>
  <c r="E33" i="28"/>
  <c r="G33" i="28"/>
  <c r="I33" i="28"/>
  <c r="K33" i="28"/>
  <c r="M33" i="28"/>
  <c r="O33" i="28"/>
  <c r="Q33" i="28"/>
  <c r="S33" i="28"/>
  <c r="U33" i="28"/>
  <c r="W33" i="28"/>
  <c r="Y33" i="28"/>
  <c r="AA33" i="28"/>
  <c r="AC33" i="28"/>
  <c r="AE33" i="28"/>
  <c r="C34" i="28"/>
  <c r="E34" i="28"/>
  <c r="G34" i="28"/>
  <c r="I34" i="28"/>
  <c r="K34" i="28"/>
  <c r="M34" i="28"/>
  <c r="O34" i="28"/>
  <c r="Q34" i="28"/>
  <c r="S34" i="28"/>
  <c r="U34" i="28"/>
  <c r="W34" i="28"/>
  <c r="Y34" i="28"/>
  <c r="AA34" i="28"/>
  <c r="AC34" i="28"/>
  <c r="AE34" i="28"/>
  <c r="C35" i="28"/>
  <c r="E35" i="28"/>
  <c r="G35" i="28"/>
  <c r="I35" i="28"/>
  <c r="K35" i="28"/>
  <c r="M35" i="28"/>
  <c r="O35" i="28"/>
  <c r="Q35" i="28"/>
  <c r="S35" i="28"/>
  <c r="U35" i="28"/>
  <c r="W35" i="28"/>
  <c r="Y35" i="28"/>
  <c r="AA35" i="28"/>
  <c r="AC35" i="28"/>
  <c r="AE35" i="28"/>
  <c r="C36" i="28"/>
  <c r="E36" i="28"/>
  <c r="G36" i="28"/>
  <c r="I36" i="28"/>
  <c r="K36" i="28"/>
  <c r="M36" i="28"/>
  <c r="O36" i="28"/>
  <c r="Q36" i="28"/>
  <c r="S36" i="28"/>
  <c r="U36" i="28"/>
  <c r="W36" i="28"/>
  <c r="Y36" i="28"/>
  <c r="AA36" i="28"/>
  <c r="AC36" i="28"/>
  <c r="AE36" i="28"/>
  <c r="C37" i="28"/>
  <c r="E37" i="28"/>
  <c r="G37" i="28"/>
  <c r="I37" i="28"/>
  <c r="K37" i="28"/>
  <c r="M37" i="28"/>
  <c r="O37" i="28"/>
  <c r="Q37" i="28"/>
  <c r="S37" i="28"/>
  <c r="U37" i="28"/>
  <c r="W37" i="28"/>
  <c r="Y37" i="28"/>
  <c r="AA37" i="28"/>
  <c r="AC37" i="28"/>
  <c r="AE37" i="28"/>
  <c r="C38" i="28"/>
  <c r="E38" i="28"/>
  <c r="G38" i="28"/>
  <c r="I38" i="28"/>
  <c r="K38" i="28"/>
  <c r="M38" i="28"/>
  <c r="O38" i="28"/>
  <c r="Q38" i="28"/>
  <c r="S38" i="28"/>
  <c r="U38" i="28"/>
  <c r="W38" i="28"/>
  <c r="Y38" i="28"/>
  <c r="AA38" i="28"/>
  <c r="AC38" i="28"/>
  <c r="AE38" i="28"/>
  <c r="C39" i="28"/>
  <c r="E39" i="28"/>
  <c r="G39" i="28"/>
  <c r="I39" i="28"/>
  <c r="K39" i="28"/>
  <c r="M39" i="28"/>
  <c r="O39" i="28"/>
  <c r="Q39" i="28"/>
  <c r="S39" i="28"/>
  <c r="U39" i="28"/>
  <c r="W39" i="28"/>
  <c r="Y39" i="28"/>
  <c r="AA39" i="28"/>
  <c r="AC39" i="28"/>
  <c r="AE39" i="28"/>
  <c r="C40" i="28"/>
  <c r="E40" i="28"/>
  <c r="G40" i="28"/>
  <c r="I40" i="28"/>
  <c r="K40" i="28"/>
  <c r="M40" i="28"/>
  <c r="O40" i="28"/>
  <c r="Q40" i="28"/>
  <c r="S40" i="28"/>
  <c r="U40" i="28"/>
  <c r="W40" i="28"/>
  <c r="Y40" i="28"/>
  <c r="AA40" i="28"/>
  <c r="AC40" i="28"/>
  <c r="AE40" i="28"/>
  <c r="C41" i="28"/>
  <c r="E41" i="28"/>
  <c r="G41" i="28"/>
  <c r="I41" i="28"/>
  <c r="K41" i="28"/>
  <c r="M41" i="28"/>
  <c r="O41" i="28"/>
  <c r="Q41" i="28"/>
  <c r="S41" i="28"/>
  <c r="U41" i="28"/>
  <c r="W41" i="28"/>
  <c r="Y41" i="28"/>
  <c r="AA41" i="28"/>
  <c r="AC41" i="28"/>
  <c r="AE41" i="28"/>
  <c r="C42" i="28"/>
  <c r="E42" i="28"/>
  <c r="G42" i="28"/>
  <c r="I42" i="28"/>
  <c r="K42" i="28"/>
  <c r="M42" i="28"/>
  <c r="O42" i="28"/>
  <c r="Q42" i="28"/>
  <c r="S42" i="28"/>
  <c r="U42" i="28"/>
  <c r="W42" i="28"/>
  <c r="Y42" i="28"/>
  <c r="AA42" i="28"/>
  <c r="AC42" i="28"/>
  <c r="AE42" i="28"/>
  <c r="C43" i="28"/>
  <c r="E43" i="28"/>
  <c r="G43" i="28"/>
  <c r="I43" i="28"/>
  <c r="K43" i="28"/>
  <c r="M43" i="28"/>
  <c r="O43" i="28"/>
  <c r="Q43" i="28"/>
  <c r="S43" i="28"/>
  <c r="U43" i="28"/>
  <c r="W43" i="28"/>
  <c r="Y43" i="28"/>
  <c r="AA43" i="28"/>
  <c r="AC43" i="28"/>
  <c r="AE43" i="28"/>
  <c r="C44" i="28"/>
  <c r="E44" i="28"/>
  <c r="G44" i="28"/>
  <c r="I44" i="28"/>
  <c r="K44" i="28"/>
  <c r="M44" i="28"/>
  <c r="O44" i="28"/>
  <c r="Q44" i="28"/>
  <c r="S44" i="28"/>
  <c r="U44" i="28"/>
  <c r="W44" i="28"/>
  <c r="Y44" i="28"/>
  <c r="AA44" i="28"/>
  <c r="AC44" i="28"/>
  <c r="AE44" i="28"/>
  <c r="C45" i="28"/>
  <c r="E45" i="28"/>
  <c r="G45" i="28"/>
  <c r="I45" i="28"/>
  <c r="K45" i="28"/>
  <c r="M45" i="28"/>
  <c r="O45" i="28"/>
  <c r="Q45" i="28"/>
  <c r="S45" i="28"/>
  <c r="U45" i="28"/>
  <c r="W45" i="28"/>
  <c r="Y45" i="28"/>
  <c r="AA45" i="28"/>
  <c r="AC45" i="28"/>
  <c r="AE45" i="28"/>
  <c r="C46" i="28"/>
  <c r="E46" i="28"/>
  <c r="G46" i="28"/>
  <c r="I46" i="28"/>
  <c r="K46" i="28"/>
  <c r="M46" i="28"/>
  <c r="O46" i="28"/>
  <c r="Q46" i="28"/>
  <c r="S46" i="28"/>
  <c r="U46" i="28"/>
  <c r="W46" i="28"/>
  <c r="Y46" i="28"/>
  <c r="AA46" i="28"/>
  <c r="AC46" i="28"/>
  <c r="AE46" i="28"/>
  <c r="AE29" i="28"/>
  <c r="AC29" i="28"/>
  <c r="AA29" i="28"/>
  <c r="Y29" i="28"/>
  <c r="W29" i="28"/>
  <c r="U29" i="28"/>
  <c r="S29" i="28"/>
  <c r="Q29" i="28"/>
  <c r="O29" i="28"/>
  <c r="M29" i="28"/>
  <c r="K29" i="28"/>
  <c r="I29" i="28"/>
  <c r="G29" i="28"/>
  <c r="E29" i="28"/>
  <c r="C29" i="28"/>
  <c r="AI5" i="28" l="1"/>
  <c r="AI6" i="28" l="1"/>
  <c r="AI7" i="28"/>
  <c r="AI8" i="28"/>
  <c r="AI9" i="28"/>
  <c r="AI10" i="28"/>
  <c r="AI11" i="28"/>
  <c r="AI12" i="28"/>
  <c r="AI13" i="28"/>
  <c r="AI14" i="28"/>
  <c r="AI15" i="28"/>
  <c r="AI16" i="28"/>
  <c r="AI17" i="28"/>
  <c r="AI18" i="28"/>
  <c r="AI19" i="28"/>
  <c r="AI20" i="28"/>
  <c r="AI21" i="28"/>
  <c r="AI4" i="28"/>
  <c r="E28" i="28" l="1"/>
  <c r="G28" i="28"/>
  <c r="I28" i="28"/>
  <c r="K28" i="28"/>
  <c r="M28" i="28"/>
  <c r="O28" i="28"/>
  <c r="Q28" i="28"/>
  <c r="S28" i="28"/>
  <c r="U28" i="28"/>
  <c r="W28" i="28"/>
  <c r="Y28" i="28"/>
  <c r="AA28" i="28"/>
  <c r="AC28" i="28"/>
  <c r="AE28" i="28"/>
  <c r="AG28" i="28"/>
  <c r="C28" i="28"/>
  <c r="R4" i="4" l="1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C30" i="27"/>
  <c r="E30" i="27"/>
  <c r="G30" i="27"/>
  <c r="I30" i="27"/>
  <c r="K30" i="27"/>
  <c r="M30" i="27"/>
  <c r="O30" i="27"/>
  <c r="Q30" i="27"/>
  <c r="S30" i="27"/>
  <c r="U30" i="27"/>
  <c r="W30" i="27"/>
  <c r="Y30" i="27"/>
  <c r="AA30" i="27"/>
  <c r="AC30" i="27"/>
  <c r="AE30" i="27"/>
  <c r="AG30" i="27"/>
  <c r="C31" i="27"/>
  <c r="E31" i="27"/>
  <c r="G31" i="27"/>
  <c r="I31" i="27"/>
  <c r="K31" i="27"/>
  <c r="M31" i="27"/>
  <c r="O31" i="27"/>
  <c r="Q31" i="27"/>
  <c r="S31" i="27"/>
  <c r="U31" i="27"/>
  <c r="W31" i="27"/>
  <c r="Y31" i="27"/>
  <c r="AA31" i="27"/>
  <c r="AC31" i="27"/>
  <c r="AE31" i="27"/>
  <c r="AG31" i="27"/>
  <c r="C32" i="27"/>
  <c r="E32" i="27"/>
  <c r="G32" i="27"/>
  <c r="I32" i="27"/>
  <c r="K32" i="27"/>
  <c r="M32" i="27"/>
  <c r="O32" i="27"/>
  <c r="Q32" i="27"/>
  <c r="S32" i="27"/>
  <c r="U32" i="27"/>
  <c r="W32" i="27"/>
  <c r="Y32" i="27"/>
  <c r="AA32" i="27"/>
  <c r="AC32" i="27"/>
  <c r="AE32" i="27"/>
  <c r="AG32" i="27"/>
  <c r="C33" i="27"/>
  <c r="E33" i="27"/>
  <c r="G33" i="27"/>
  <c r="I33" i="27"/>
  <c r="K33" i="27"/>
  <c r="M33" i="27"/>
  <c r="O33" i="27"/>
  <c r="Q33" i="27"/>
  <c r="S33" i="27"/>
  <c r="U33" i="27"/>
  <c r="W33" i="27"/>
  <c r="Y33" i="27"/>
  <c r="AA33" i="27"/>
  <c r="AC33" i="27"/>
  <c r="AE33" i="27"/>
  <c r="AG33" i="27"/>
  <c r="C34" i="27"/>
  <c r="E34" i="27"/>
  <c r="G34" i="27"/>
  <c r="I34" i="27"/>
  <c r="K34" i="27"/>
  <c r="M34" i="27"/>
  <c r="O34" i="27"/>
  <c r="Q34" i="27"/>
  <c r="S34" i="27"/>
  <c r="U34" i="27"/>
  <c r="W34" i="27"/>
  <c r="Y34" i="27"/>
  <c r="AA34" i="27"/>
  <c r="AC34" i="27"/>
  <c r="AE34" i="27"/>
  <c r="AG34" i="27"/>
  <c r="C35" i="27"/>
  <c r="E35" i="27"/>
  <c r="G35" i="27"/>
  <c r="I35" i="27"/>
  <c r="K35" i="27"/>
  <c r="M35" i="27"/>
  <c r="O35" i="27"/>
  <c r="Q35" i="27"/>
  <c r="S35" i="27"/>
  <c r="U35" i="27"/>
  <c r="W35" i="27"/>
  <c r="Y35" i="27"/>
  <c r="AA35" i="27"/>
  <c r="AC35" i="27"/>
  <c r="AE35" i="27"/>
  <c r="AG35" i="27"/>
  <c r="C36" i="27"/>
  <c r="E36" i="27"/>
  <c r="G36" i="27"/>
  <c r="I36" i="27"/>
  <c r="K36" i="27"/>
  <c r="M36" i="27"/>
  <c r="O36" i="27"/>
  <c r="Q36" i="27"/>
  <c r="S36" i="27"/>
  <c r="U36" i="27"/>
  <c r="W36" i="27"/>
  <c r="Y36" i="27"/>
  <c r="AA36" i="27"/>
  <c r="AC36" i="27"/>
  <c r="AE36" i="27"/>
  <c r="AG36" i="27"/>
  <c r="C37" i="27"/>
  <c r="E37" i="27"/>
  <c r="G37" i="27"/>
  <c r="I37" i="27"/>
  <c r="K37" i="27"/>
  <c r="M37" i="27"/>
  <c r="O37" i="27"/>
  <c r="Q37" i="27"/>
  <c r="S37" i="27"/>
  <c r="U37" i="27"/>
  <c r="W37" i="27"/>
  <c r="Y37" i="27"/>
  <c r="AA37" i="27"/>
  <c r="AC37" i="27"/>
  <c r="AE37" i="27"/>
  <c r="AG37" i="27"/>
  <c r="C38" i="27"/>
  <c r="E38" i="27"/>
  <c r="G38" i="27"/>
  <c r="I38" i="27"/>
  <c r="K38" i="27"/>
  <c r="M38" i="27"/>
  <c r="O38" i="27"/>
  <c r="Q38" i="27"/>
  <c r="S38" i="27"/>
  <c r="U38" i="27"/>
  <c r="W38" i="27"/>
  <c r="Y38" i="27"/>
  <c r="AA38" i="27"/>
  <c r="AC38" i="27"/>
  <c r="AE38" i="27"/>
  <c r="AG38" i="27"/>
  <c r="C39" i="27"/>
  <c r="E39" i="27"/>
  <c r="G39" i="27"/>
  <c r="I39" i="27"/>
  <c r="K39" i="27"/>
  <c r="M39" i="27"/>
  <c r="O39" i="27"/>
  <c r="Q39" i="27"/>
  <c r="S39" i="27"/>
  <c r="U39" i="27"/>
  <c r="W39" i="27"/>
  <c r="Y39" i="27"/>
  <c r="AA39" i="27"/>
  <c r="AC39" i="27"/>
  <c r="AE39" i="27"/>
  <c r="AG39" i="27"/>
  <c r="C40" i="27"/>
  <c r="E40" i="27"/>
  <c r="G40" i="27"/>
  <c r="I40" i="27"/>
  <c r="K40" i="27"/>
  <c r="M40" i="27"/>
  <c r="O40" i="27"/>
  <c r="Q40" i="27"/>
  <c r="S40" i="27"/>
  <c r="U40" i="27"/>
  <c r="W40" i="27"/>
  <c r="Y40" i="27"/>
  <c r="AA40" i="27"/>
  <c r="AC40" i="27"/>
  <c r="AE40" i="27"/>
  <c r="AG40" i="27"/>
  <c r="C41" i="27"/>
  <c r="E41" i="27"/>
  <c r="G41" i="27"/>
  <c r="I41" i="27"/>
  <c r="K41" i="27"/>
  <c r="M41" i="27"/>
  <c r="O41" i="27"/>
  <c r="Q41" i="27"/>
  <c r="S41" i="27"/>
  <c r="U41" i="27"/>
  <c r="W41" i="27"/>
  <c r="Y41" i="27"/>
  <c r="AA41" i="27"/>
  <c r="AC41" i="27"/>
  <c r="AE41" i="27"/>
  <c r="AG41" i="27"/>
  <c r="C42" i="27"/>
  <c r="E42" i="27"/>
  <c r="G42" i="27"/>
  <c r="I42" i="27"/>
  <c r="K42" i="27"/>
  <c r="M42" i="27"/>
  <c r="O42" i="27"/>
  <c r="Q42" i="27"/>
  <c r="S42" i="27"/>
  <c r="U42" i="27"/>
  <c r="W42" i="27"/>
  <c r="Y42" i="27"/>
  <c r="AA42" i="27"/>
  <c r="AC42" i="27"/>
  <c r="AE42" i="27"/>
  <c r="AG42" i="27"/>
  <c r="C43" i="27"/>
  <c r="E43" i="27"/>
  <c r="G43" i="27"/>
  <c r="I43" i="27"/>
  <c r="K43" i="27"/>
  <c r="M43" i="27"/>
  <c r="O43" i="27"/>
  <c r="Q43" i="27"/>
  <c r="S43" i="27"/>
  <c r="U43" i="27"/>
  <c r="W43" i="27"/>
  <c r="Y43" i="27"/>
  <c r="AA43" i="27"/>
  <c r="AC43" i="27"/>
  <c r="AE43" i="27"/>
  <c r="AG43" i="27"/>
  <c r="C44" i="27"/>
  <c r="E44" i="27"/>
  <c r="G44" i="27"/>
  <c r="I44" i="27"/>
  <c r="K44" i="27"/>
  <c r="M44" i="27"/>
  <c r="O44" i="27"/>
  <c r="Q44" i="27"/>
  <c r="S44" i="27"/>
  <c r="U44" i="27"/>
  <c r="W44" i="27"/>
  <c r="Y44" i="27"/>
  <c r="AA44" i="27"/>
  <c r="AC44" i="27"/>
  <c r="AE44" i="27"/>
  <c r="AG44" i="27"/>
  <c r="C45" i="27"/>
  <c r="E45" i="27"/>
  <c r="G45" i="27"/>
  <c r="I45" i="27"/>
  <c r="K45" i="27"/>
  <c r="M45" i="27"/>
  <c r="O45" i="27"/>
  <c r="Q45" i="27"/>
  <c r="S45" i="27"/>
  <c r="U45" i="27"/>
  <c r="W45" i="27"/>
  <c r="Y45" i="27"/>
  <c r="AA45" i="27"/>
  <c r="AC45" i="27"/>
  <c r="AE45" i="27"/>
  <c r="AG45" i="27"/>
  <c r="C46" i="27"/>
  <c r="E46" i="27"/>
  <c r="G46" i="27"/>
  <c r="I46" i="27"/>
  <c r="K46" i="27"/>
  <c r="M46" i="27"/>
  <c r="O46" i="27"/>
  <c r="Q46" i="27"/>
  <c r="S46" i="27"/>
  <c r="U46" i="27"/>
  <c r="W46" i="27"/>
  <c r="Y46" i="27"/>
  <c r="AA46" i="27"/>
  <c r="AC46" i="27"/>
  <c r="AE46" i="27"/>
  <c r="AG46" i="27"/>
  <c r="AG29" i="27"/>
  <c r="AE29" i="27"/>
  <c r="AC29" i="27"/>
  <c r="AA29" i="27"/>
  <c r="Y29" i="27"/>
  <c r="W29" i="27"/>
  <c r="U29" i="27"/>
  <c r="S29" i="27"/>
  <c r="Q29" i="27"/>
  <c r="O29" i="27"/>
  <c r="M29" i="27"/>
  <c r="K29" i="27"/>
  <c r="I29" i="27"/>
  <c r="G29" i="27"/>
  <c r="E29" i="27"/>
  <c r="C29" i="27"/>
  <c r="U10" i="4" l="1"/>
  <c r="AG30" i="26"/>
  <c r="AG31" i="26"/>
  <c r="AG32" i="26"/>
  <c r="AG33" i="26"/>
  <c r="AG34" i="26"/>
  <c r="AG35" i="26"/>
  <c r="AG36" i="26"/>
  <c r="AG37" i="26"/>
  <c r="AG38" i="26"/>
  <c r="AG39" i="26"/>
  <c r="AG40" i="26"/>
  <c r="AG41" i="26"/>
  <c r="AG42" i="26"/>
  <c r="AG43" i="26"/>
  <c r="AG44" i="26"/>
  <c r="AG45" i="26"/>
  <c r="AG46" i="26"/>
  <c r="AG29" i="26"/>
  <c r="I30" i="26" l="1"/>
  <c r="K30" i="26"/>
  <c r="M30" i="26"/>
  <c r="O30" i="26"/>
  <c r="Q30" i="26"/>
  <c r="S30" i="26"/>
  <c r="U30" i="26"/>
  <c r="W30" i="26"/>
  <c r="Y30" i="26"/>
  <c r="AA30" i="26"/>
  <c r="AC30" i="26"/>
  <c r="AE30" i="26"/>
  <c r="I31" i="26"/>
  <c r="K31" i="26"/>
  <c r="M31" i="26"/>
  <c r="O31" i="26"/>
  <c r="Q31" i="26"/>
  <c r="S31" i="26"/>
  <c r="U31" i="26"/>
  <c r="W31" i="26"/>
  <c r="Y31" i="26"/>
  <c r="AA31" i="26"/>
  <c r="AC31" i="26"/>
  <c r="AE31" i="26"/>
  <c r="I32" i="26"/>
  <c r="K32" i="26"/>
  <c r="M32" i="26"/>
  <c r="O32" i="26"/>
  <c r="Q32" i="26"/>
  <c r="S32" i="26"/>
  <c r="U32" i="26"/>
  <c r="W32" i="26"/>
  <c r="Y32" i="26"/>
  <c r="AA32" i="26"/>
  <c r="AC32" i="26"/>
  <c r="AE32" i="26"/>
  <c r="I33" i="26"/>
  <c r="K33" i="26"/>
  <c r="M33" i="26"/>
  <c r="O33" i="26"/>
  <c r="Q33" i="26"/>
  <c r="S33" i="26"/>
  <c r="U33" i="26"/>
  <c r="W33" i="26"/>
  <c r="Y33" i="26"/>
  <c r="AA33" i="26"/>
  <c r="AC33" i="26"/>
  <c r="AE33" i="26"/>
  <c r="I34" i="26"/>
  <c r="K34" i="26"/>
  <c r="M34" i="26"/>
  <c r="O34" i="26"/>
  <c r="Q34" i="26"/>
  <c r="S34" i="26"/>
  <c r="U34" i="26"/>
  <c r="W34" i="26"/>
  <c r="Y34" i="26"/>
  <c r="AA34" i="26"/>
  <c r="AC34" i="26"/>
  <c r="AE34" i="26"/>
  <c r="I35" i="26"/>
  <c r="K35" i="26"/>
  <c r="M35" i="26"/>
  <c r="O35" i="26"/>
  <c r="Q35" i="26"/>
  <c r="S35" i="26"/>
  <c r="U35" i="26"/>
  <c r="W35" i="26"/>
  <c r="Y35" i="26"/>
  <c r="AA35" i="26"/>
  <c r="AC35" i="26"/>
  <c r="AE35" i="26"/>
  <c r="I36" i="26"/>
  <c r="K36" i="26"/>
  <c r="M36" i="26"/>
  <c r="O36" i="26"/>
  <c r="Q36" i="26"/>
  <c r="S36" i="26"/>
  <c r="U36" i="26"/>
  <c r="W36" i="26"/>
  <c r="Y36" i="26"/>
  <c r="AA36" i="26"/>
  <c r="AC36" i="26"/>
  <c r="AE36" i="26"/>
  <c r="I37" i="26"/>
  <c r="K37" i="26"/>
  <c r="M37" i="26"/>
  <c r="O37" i="26"/>
  <c r="Q37" i="26"/>
  <c r="S37" i="26"/>
  <c r="U37" i="26"/>
  <c r="W37" i="26"/>
  <c r="Y37" i="26"/>
  <c r="AA37" i="26"/>
  <c r="AC37" i="26"/>
  <c r="AE37" i="26"/>
  <c r="I38" i="26"/>
  <c r="K38" i="26"/>
  <c r="M38" i="26"/>
  <c r="O38" i="26"/>
  <c r="Q38" i="26"/>
  <c r="S38" i="26"/>
  <c r="U38" i="26"/>
  <c r="W38" i="26"/>
  <c r="Y38" i="26"/>
  <c r="AA38" i="26"/>
  <c r="AC38" i="26"/>
  <c r="AE38" i="26"/>
  <c r="I39" i="26"/>
  <c r="K39" i="26"/>
  <c r="M39" i="26"/>
  <c r="O39" i="26"/>
  <c r="Q39" i="26"/>
  <c r="S39" i="26"/>
  <c r="U39" i="26"/>
  <c r="W39" i="26"/>
  <c r="Y39" i="26"/>
  <c r="AA39" i="26"/>
  <c r="AC39" i="26"/>
  <c r="AE39" i="26"/>
  <c r="I40" i="26"/>
  <c r="K40" i="26"/>
  <c r="M40" i="26"/>
  <c r="O40" i="26"/>
  <c r="Q40" i="26"/>
  <c r="S40" i="26"/>
  <c r="U40" i="26"/>
  <c r="W40" i="26"/>
  <c r="Y40" i="26"/>
  <c r="AA40" i="26"/>
  <c r="AC40" i="26"/>
  <c r="AE40" i="26"/>
  <c r="I41" i="26"/>
  <c r="K41" i="26"/>
  <c r="M41" i="26"/>
  <c r="O41" i="26"/>
  <c r="Q41" i="26"/>
  <c r="S41" i="26"/>
  <c r="U41" i="26"/>
  <c r="W41" i="26"/>
  <c r="Y41" i="26"/>
  <c r="AA41" i="26"/>
  <c r="AC41" i="26"/>
  <c r="AE41" i="26"/>
  <c r="I42" i="26"/>
  <c r="K42" i="26"/>
  <c r="M42" i="26"/>
  <c r="O42" i="26"/>
  <c r="Q42" i="26"/>
  <c r="S42" i="26"/>
  <c r="U42" i="26"/>
  <c r="W42" i="26"/>
  <c r="Y42" i="26"/>
  <c r="AA42" i="26"/>
  <c r="AC42" i="26"/>
  <c r="AE42" i="26"/>
  <c r="I43" i="26"/>
  <c r="K43" i="26"/>
  <c r="M43" i="26"/>
  <c r="O43" i="26"/>
  <c r="Q43" i="26"/>
  <c r="S43" i="26"/>
  <c r="U43" i="26"/>
  <c r="W43" i="26"/>
  <c r="Y43" i="26"/>
  <c r="AA43" i="26"/>
  <c r="AC43" i="26"/>
  <c r="AE43" i="26"/>
  <c r="I44" i="26"/>
  <c r="K44" i="26"/>
  <c r="M44" i="26"/>
  <c r="O44" i="26"/>
  <c r="Q44" i="26"/>
  <c r="S44" i="26"/>
  <c r="U44" i="26"/>
  <c r="W44" i="26"/>
  <c r="Y44" i="26"/>
  <c r="AA44" i="26"/>
  <c r="AC44" i="26"/>
  <c r="AE44" i="26"/>
  <c r="I45" i="26"/>
  <c r="K45" i="26"/>
  <c r="M45" i="26"/>
  <c r="O45" i="26"/>
  <c r="Q45" i="26"/>
  <c r="S45" i="26"/>
  <c r="U45" i="26"/>
  <c r="W45" i="26"/>
  <c r="Y45" i="26"/>
  <c r="AA45" i="26"/>
  <c r="AC45" i="26"/>
  <c r="AE45" i="26"/>
  <c r="I46" i="26"/>
  <c r="K46" i="26"/>
  <c r="M46" i="26"/>
  <c r="O46" i="26"/>
  <c r="Q46" i="26"/>
  <c r="S46" i="26"/>
  <c r="U46" i="26"/>
  <c r="W46" i="26"/>
  <c r="Y46" i="26"/>
  <c r="AA46" i="26"/>
  <c r="AC46" i="26"/>
  <c r="AE46" i="26"/>
  <c r="AE29" i="26"/>
  <c r="AC29" i="26"/>
  <c r="AA29" i="26"/>
  <c r="Y29" i="26"/>
  <c r="W29" i="26"/>
  <c r="U29" i="26"/>
  <c r="S29" i="26"/>
  <c r="Q29" i="26"/>
  <c r="O29" i="26"/>
  <c r="M29" i="26"/>
  <c r="K29" i="26"/>
  <c r="I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29" i="26"/>
  <c r="C30" i="26" l="1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29" i="26"/>
  <c r="AG30" i="25" l="1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29" i="25"/>
  <c r="AE29" i="25" l="1"/>
  <c r="AE30" i="25"/>
  <c r="AE31" i="25"/>
  <c r="AE32" i="25"/>
  <c r="AE33" i="25"/>
  <c r="AE34" i="25"/>
  <c r="AE35" i="25"/>
  <c r="AE36" i="25"/>
  <c r="AE37" i="25"/>
  <c r="AE38" i="25"/>
  <c r="AE39" i="25"/>
  <c r="AE40" i="25"/>
  <c r="AE41" i="25"/>
  <c r="AE42" i="25"/>
  <c r="AE43" i="25"/>
  <c r="AE44" i="25"/>
  <c r="AE45" i="25"/>
  <c r="AE46" i="25"/>
  <c r="AA29" i="25"/>
  <c r="AA30" i="25"/>
  <c r="AA31" i="25"/>
  <c r="AA32" i="25"/>
  <c r="AA33" i="25"/>
  <c r="AA34" i="25"/>
  <c r="AA35" i="25"/>
  <c r="AA36" i="25"/>
  <c r="AA37" i="25"/>
  <c r="AA38" i="25"/>
  <c r="AA39" i="25"/>
  <c r="AA40" i="25"/>
  <c r="AA41" i="25"/>
  <c r="AA42" i="25"/>
  <c r="AA43" i="25"/>
  <c r="AA44" i="25"/>
  <c r="AA45" i="25"/>
  <c r="AA46" i="25"/>
  <c r="U30" i="25" l="1"/>
  <c r="W30" i="25"/>
  <c r="Y30" i="25"/>
  <c r="AC30" i="25"/>
  <c r="U31" i="25"/>
  <c r="W31" i="25"/>
  <c r="Y31" i="25"/>
  <c r="AC31" i="25"/>
  <c r="U32" i="25"/>
  <c r="W32" i="25"/>
  <c r="Y32" i="25"/>
  <c r="AC32" i="25"/>
  <c r="U33" i="25"/>
  <c r="W33" i="25"/>
  <c r="Y33" i="25"/>
  <c r="AC33" i="25"/>
  <c r="U34" i="25"/>
  <c r="W34" i="25"/>
  <c r="Y34" i="25"/>
  <c r="AC34" i="25"/>
  <c r="U35" i="25"/>
  <c r="W35" i="25"/>
  <c r="Y35" i="25"/>
  <c r="AC35" i="25"/>
  <c r="U36" i="25"/>
  <c r="W36" i="25"/>
  <c r="Y36" i="25"/>
  <c r="AC36" i="25"/>
  <c r="U37" i="25"/>
  <c r="W37" i="25"/>
  <c r="Y37" i="25"/>
  <c r="AC37" i="25"/>
  <c r="U38" i="25"/>
  <c r="W38" i="25"/>
  <c r="Y38" i="25"/>
  <c r="AC38" i="25"/>
  <c r="U39" i="25"/>
  <c r="W39" i="25"/>
  <c r="Y39" i="25"/>
  <c r="AC39" i="25"/>
  <c r="U40" i="25"/>
  <c r="W40" i="25"/>
  <c r="Y40" i="25"/>
  <c r="AC40" i="25"/>
  <c r="U41" i="25"/>
  <c r="W41" i="25"/>
  <c r="Y41" i="25"/>
  <c r="AC41" i="25"/>
  <c r="U42" i="25"/>
  <c r="W42" i="25"/>
  <c r="Y42" i="25"/>
  <c r="AJ17" i="25"/>
  <c r="AC42" i="25"/>
  <c r="U43" i="25"/>
  <c r="W43" i="25"/>
  <c r="Y43" i="25"/>
  <c r="AC43" i="25"/>
  <c r="U44" i="25"/>
  <c r="W44" i="25"/>
  <c r="Y44" i="25"/>
  <c r="AC44" i="25"/>
  <c r="U45" i="25"/>
  <c r="W45" i="25"/>
  <c r="Y45" i="25"/>
  <c r="AC45" i="25"/>
  <c r="U46" i="25"/>
  <c r="W46" i="25"/>
  <c r="Y46" i="25"/>
  <c r="AC46" i="25"/>
  <c r="AC29" i="25"/>
  <c r="Y29" i="25"/>
  <c r="W29" i="25"/>
  <c r="U29" i="25"/>
  <c r="E30" i="25"/>
  <c r="G30" i="25"/>
  <c r="I30" i="25"/>
  <c r="K30" i="25"/>
  <c r="M30" i="25"/>
  <c r="O30" i="25"/>
  <c r="Q30" i="25"/>
  <c r="S30" i="25"/>
  <c r="E31" i="25"/>
  <c r="G31" i="25"/>
  <c r="I31" i="25"/>
  <c r="K31" i="25"/>
  <c r="M31" i="25"/>
  <c r="O31" i="25"/>
  <c r="Q31" i="25"/>
  <c r="S31" i="25"/>
  <c r="E32" i="25"/>
  <c r="G32" i="25"/>
  <c r="I32" i="25"/>
  <c r="K32" i="25"/>
  <c r="M32" i="25"/>
  <c r="O32" i="25"/>
  <c r="Q32" i="25"/>
  <c r="S32" i="25"/>
  <c r="E33" i="25"/>
  <c r="G33" i="25"/>
  <c r="I33" i="25"/>
  <c r="K33" i="25"/>
  <c r="M33" i="25"/>
  <c r="O33" i="25"/>
  <c r="Q33" i="25"/>
  <c r="S33" i="25"/>
  <c r="E34" i="25"/>
  <c r="G34" i="25"/>
  <c r="I34" i="25"/>
  <c r="K34" i="25"/>
  <c r="M34" i="25"/>
  <c r="O34" i="25"/>
  <c r="Q34" i="25"/>
  <c r="S34" i="25"/>
  <c r="E35" i="25"/>
  <c r="G35" i="25"/>
  <c r="I35" i="25"/>
  <c r="K35" i="25"/>
  <c r="M35" i="25"/>
  <c r="O35" i="25"/>
  <c r="Q35" i="25"/>
  <c r="S35" i="25"/>
  <c r="E36" i="25"/>
  <c r="G36" i="25"/>
  <c r="I36" i="25"/>
  <c r="K36" i="25"/>
  <c r="M36" i="25"/>
  <c r="O36" i="25"/>
  <c r="Q36" i="25"/>
  <c r="S36" i="25"/>
  <c r="E37" i="25"/>
  <c r="G37" i="25"/>
  <c r="I37" i="25"/>
  <c r="K37" i="25"/>
  <c r="M37" i="25"/>
  <c r="O37" i="25"/>
  <c r="Q37" i="25"/>
  <c r="S37" i="25"/>
  <c r="E38" i="25"/>
  <c r="G38" i="25"/>
  <c r="I38" i="25"/>
  <c r="K38" i="25"/>
  <c r="M38" i="25"/>
  <c r="O38" i="25"/>
  <c r="Q38" i="25"/>
  <c r="S38" i="25"/>
  <c r="E39" i="25"/>
  <c r="G39" i="25"/>
  <c r="I39" i="25"/>
  <c r="K39" i="25"/>
  <c r="M39" i="25"/>
  <c r="O39" i="25"/>
  <c r="Q39" i="25"/>
  <c r="S39" i="25"/>
  <c r="E40" i="25"/>
  <c r="G40" i="25"/>
  <c r="I40" i="25"/>
  <c r="K40" i="25"/>
  <c r="M40" i="25"/>
  <c r="O40" i="25"/>
  <c r="Q40" i="25"/>
  <c r="S40" i="25"/>
  <c r="E41" i="25"/>
  <c r="G41" i="25"/>
  <c r="I41" i="25"/>
  <c r="K41" i="25"/>
  <c r="M41" i="25"/>
  <c r="O41" i="25"/>
  <c r="Q41" i="25"/>
  <c r="S41" i="25"/>
  <c r="E42" i="25"/>
  <c r="G42" i="25"/>
  <c r="I42" i="25"/>
  <c r="K42" i="25"/>
  <c r="M42" i="25"/>
  <c r="O42" i="25"/>
  <c r="Q42" i="25"/>
  <c r="S42" i="25"/>
  <c r="E43" i="25"/>
  <c r="G43" i="25"/>
  <c r="I43" i="25"/>
  <c r="K43" i="25"/>
  <c r="M43" i="25"/>
  <c r="O43" i="25"/>
  <c r="Q43" i="25"/>
  <c r="S43" i="25"/>
  <c r="E44" i="25"/>
  <c r="G44" i="25"/>
  <c r="I44" i="25"/>
  <c r="K44" i="25"/>
  <c r="M44" i="25"/>
  <c r="O44" i="25"/>
  <c r="Q44" i="25"/>
  <c r="S44" i="25"/>
  <c r="E45" i="25"/>
  <c r="G45" i="25"/>
  <c r="I45" i="25"/>
  <c r="K45" i="25"/>
  <c r="M45" i="25"/>
  <c r="O45" i="25"/>
  <c r="Q45" i="25"/>
  <c r="S45" i="25"/>
  <c r="E46" i="25"/>
  <c r="G46" i="25"/>
  <c r="I46" i="25"/>
  <c r="K46" i="25"/>
  <c r="M46" i="25"/>
  <c r="O46" i="25"/>
  <c r="Q46" i="25"/>
  <c r="S46" i="25"/>
  <c r="S29" i="25"/>
  <c r="Q29" i="25"/>
  <c r="O29" i="25"/>
  <c r="M29" i="25"/>
  <c r="K29" i="25"/>
  <c r="I29" i="25"/>
  <c r="G29" i="25"/>
  <c r="E29" i="25"/>
  <c r="AJ33" i="25" l="1"/>
  <c r="AJ37" i="25"/>
  <c r="AJ16" i="25"/>
  <c r="AJ32" i="25"/>
  <c r="AJ36" i="25"/>
  <c r="AJ40" i="25"/>
  <c r="AJ44" i="25"/>
  <c r="AJ45" i="25"/>
  <c r="AJ35" i="25"/>
  <c r="AJ43" i="25"/>
  <c r="AJ30" i="25"/>
  <c r="AJ31" i="25"/>
  <c r="AJ34" i="25"/>
  <c r="AJ38" i="25"/>
  <c r="AJ39" i="25"/>
  <c r="AJ42" i="25"/>
  <c r="AJ46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29" i="25"/>
  <c r="AI16" i="25" l="1"/>
  <c r="U14" i="4" l="1"/>
  <c r="AG30" i="24"/>
  <c r="AG31" i="24"/>
  <c r="AG32" i="24"/>
  <c r="AG33" i="24"/>
  <c r="AG34" i="24"/>
  <c r="AG35" i="24"/>
  <c r="AG36" i="24"/>
  <c r="AG37" i="24"/>
  <c r="AG38" i="24"/>
  <c r="AG39" i="24"/>
  <c r="AG40" i="24"/>
  <c r="AG41" i="24"/>
  <c r="AG42" i="24"/>
  <c r="AG43" i="24"/>
  <c r="AG44" i="24"/>
  <c r="AG45" i="24"/>
  <c r="AG46" i="24"/>
  <c r="AG29" i="24"/>
  <c r="E28" i="25" l="1"/>
  <c r="G28" i="25"/>
  <c r="I28" i="25"/>
  <c r="K28" i="25"/>
  <c r="M28" i="25"/>
  <c r="O28" i="25"/>
  <c r="Q28" i="25"/>
  <c r="S28" i="25"/>
  <c r="U28" i="25"/>
  <c r="W28" i="25"/>
  <c r="Y28" i="25"/>
  <c r="AA28" i="25"/>
  <c r="AC28" i="25"/>
  <c r="AE28" i="25"/>
  <c r="AG28" i="25"/>
  <c r="AJ41" i="25" l="1"/>
  <c r="AE30" i="24"/>
  <c r="AE31" i="24"/>
  <c r="AE32" i="24"/>
  <c r="AE33" i="24"/>
  <c r="AE34" i="24"/>
  <c r="AE35" i="24"/>
  <c r="AE36" i="24"/>
  <c r="AE37" i="24"/>
  <c r="AE38" i="24"/>
  <c r="AE39" i="24"/>
  <c r="AE40" i="24"/>
  <c r="AE41" i="24"/>
  <c r="AE42" i="24"/>
  <c r="AE43" i="24"/>
  <c r="AE44" i="24"/>
  <c r="AE45" i="24"/>
  <c r="AE46" i="24"/>
  <c r="AE29" i="24"/>
  <c r="AC30" i="24"/>
  <c r="AC31" i="24"/>
  <c r="AC32" i="24"/>
  <c r="AC33" i="24"/>
  <c r="AC34" i="24"/>
  <c r="AC35" i="24"/>
  <c r="AC36" i="24"/>
  <c r="AC37" i="24"/>
  <c r="AC38" i="24"/>
  <c r="AC39" i="24"/>
  <c r="AC40" i="24"/>
  <c r="AC41" i="24"/>
  <c r="AC42" i="24"/>
  <c r="AC43" i="24"/>
  <c r="AC44" i="24"/>
  <c r="AC45" i="24"/>
  <c r="AC46" i="24"/>
  <c r="AC29" i="24"/>
  <c r="W30" i="24"/>
  <c r="Y30" i="24"/>
  <c r="AA30" i="24"/>
  <c r="W31" i="24"/>
  <c r="Y31" i="24"/>
  <c r="AA31" i="24"/>
  <c r="W32" i="24"/>
  <c r="Y32" i="24"/>
  <c r="AA32" i="24"/>
  <c r="W33" i="24"/>
  <c r="Y33" i="24"/>
  <c r="AA33" i="24"/>
  <c r="W34" i="24"/>
  <c r="Y34" i="24"/>
  <c r="AA34" i="24"/>
  <c r="W35" i="24"/>
  <c r="Y35" i="24"/>
  <c r="AA35" i="24"/>
  <c r="W36" i="24"/>
  <c r="Y36" i="24"/>
  <c r="AA36" i="24"/>
  <c r="W37" i="24"/>
  <c r="Y37" i="24"/>
  <c r="AA37" i="24"/>
  <c r="W38" i="24"/>
  <c r="Y38" i="24"/>
  <c r="AA38" i="24"/>
  <c r="W39" i="24"/>
  <c r="Y39" i="24"/>
  <c r="AA39" i="24"/>
  <c r="W40" i="24"/>
  <c r="Y40" i="24"/>
  <c r="AA40" i="24"/>
  <c r="W41" i="24"/>
  <c r="Y41" i="24"/>
  <c r="AA41" i="24"/>
  <c r="W42" i="24"/>
  <c r="Y42" i="24"/>
  <c r="AA42" i="24"/>
  <c r="W43" i="24"/>
  <c r="Y43" i="24"/>
  <c r="AA43" i="24"/>
  <c r="W44" i="24"/>
  <c r="Y44" i="24"/>
  <c r="AA44" i="24"/>
  <c r="W45" i="24"/>
  <c r="Y45" i="24"/>
  <c r="AA45" i="24"/>
  <c r="W46" i="24"/>
  <c r="Y46" i="24"/>
  <c r="AA46" i="24"/>
  <c r="AA29" i="24"/>
  <c r="Y29" i="24"/>
  <c r="W29" i="24"/>
  <c r="E30" i="24"/>
  <c r="G30" i="24"/>
  <c r="I30" i="24"/>
  <c r="K30" i="24"/>
  <c r="M30" i="24"/>
  <c r="O30" i="24"/>
  <c r="Q30" i="24"/>
  <c r="S30" i="24"/>
  <c r="U30" i="24"/>
  <c r="E31" i="24"/>
  <c r="G31" i="24"/>
  <c r="I31" i="24"/>
  <c r="K31" i="24"/>
  <c r="M31" i="24"/>
  <c r="O31" i="24"/>
  <c r="Q31" i="24"/>
  <c r="S31" i="24"/>
  <c r="U31" i="24"/>
  <c r="E32" i="24"/>
  <c r="G32" i="24"/>
  <c r="I32" i="24"/>
  <c r="K32" i="24"/>
  <c r="M32" i="24"/>
  <c r="O32" i="24"/>
  <c r="Q32" i="24"/>
  <c r="S32" i="24"/>
  <c r="U32" i="24"/>
  <c r="E33" i="24"/>
  <c r="G33" i="24"/>
  <c r="I33" i="24"/>
  <c r="K33" i="24"/>
  <c r="M33" i="24"/>
  <c r="O33" i="24"/>
  <c r="Q33" i="24"/>
  <c r="S33" i="24"/>
  <c r="U33" i="24"/>
  <c r="E34" i="24"/>
  <c r="G34" i="24"/>
  <c r="I34" i="24"/>
  <c r="K34" i="24"/>
  <c r="M34" i="24"/>
  <c r="O34" i="24"/>
  <c r="Q34" i="24"/>
  <c r="S34" i="24"/>
  <c r="U34" i="24"/>
  <c r="E35" i="24"/>
  <c r="G35" i="24"/>
  <c r="I35" i="24"/>
  <c r="K35" i="24"/>
  <c r="M35" i="24"/>
  <c r="O35" i="24"/>
  <c r="Q35" i="24"/>
  <c r="S35" i="24"/>
  <c r="U35" i="24"/>
  <c r="E36" i="24"/>
  <c r="G36" i="24"/>
  <c r="I36" i="24"/>
  <c r="K36" i="24"/>
  <c r="M36" i="24"/>
  <c r="O36" i="24"/>
  <c r="Q36" i="24"/>
  <c r="S36" i="24"/>
  <c r="U36" i="24"/>
  <c r="E37" i="24"/>
  <c r="G37" i="24"/>
  <c r="I37" i="24"/>
  <c r="K37" i="24"/>
  <c r="M37" i="24"/>
  <c r="O37" i="24"/>
  <c r="Q37" i="24"/>
  <c r="S37" i="24"/>
  <c r="U37" i="24"/>
  <c r="E38" i="24"/>
  <c r="G38" i="24"/>
  <c r="I38" i="24"/>
  <c r="K38" i="24"/>
  <c r="M38" i="24"/>
  <c r="O38" i="24"/>
  <c r="Q38" i="24"/>
  <c r="S38" i="24"/>
  <c r="U38" i="24"/>
  <c r="E39" i="24"/>
  <c r="G39" i="24"/>
  <c r="I39" i="24"/>
  <c r="K39" i="24"/>
  <c r="M39" i="24"/>
  <c r="O39" i="24"/>
  <c r="Q39" i="24"/>
  <c r="S39" i="24"/>
  <c r="U39" i="24"/>
  <c r="E40" i="24"/>
  <c r="G40" i="24"/>
  <c r="I40" i="24"/>
  <c r="K40" i="24"/>
  <c r="M40" i="24"/>
  <c r="O40" i="24"/>
  <c r="Q40" i="24"/>
  <c r="S40" i="24"/>
  <c r="U40" i="24"/>
  <c r="E41" i="24"/>
  <c r="G41" i="24"/>
  <c r="I41" i="24"/>
  <c r="K41" i="24"/>
  <c r="M41" i="24"/>
  <c r="O41" i="24"/>
  <c r="Q41" i="24"/>
  <c r="S41" i="24"/>
  <c r="U41" i="24"/>
  <c r="E42" i="24"/>
  <c r="G42" i="24"/>
  <c r="I42" i="24"/>
  <c r="K42" i="24"/>
  <c r="M42" i="24"/>
  <c r="O42" i="24"/>
  <c r="Q42" i="24"/>
  <c r="S42" i="24"/>
  <c r="U42" i="24"/>
  <c r="E43" i="24"/>
  <c r="G43" i="24"/>
  <c r="I43" i="24"/>
  <c r="K43" i="24"/>
  <c r="M43" i="24"/>
  <c r="O43" i="24"/>
  <c r="Q43" i="24"/>
  <c r="S43" i="24"/>
  <c r="U43" i="24"/>
  <c r="E44" i="24"/>
  <c r="G44" i="24"/>
  <c r="I44" i="24"/>
  <c r="K44" i="24"/>
  <c r="M44" i="24"/>
  <c r="O44" i="24"/>
  <c r="Q44" i="24"/>
  <c r="S44" i="24"/>
  <c r="U44" i="24"/>
  <c r="E45" i="24"/>
  <c r="G45" i="24"/>
  <c r="I45" i="24"/>
  <c r="K45" i="24"/>
  <c r="M45" i="24"/>
  <c r="O45" i="24"/>
  <c r="Q45" i="24"/>
  <c r="S45" i="24"/>
  <c r="U45" i="24"/>
  <c r="E46" i="24"/>
  <c r="G46" i="24"/>
  <c r="I46" i="24"/>
  <c r="K46" i="24"/>
  <c r="M46" i="24"/>
  <c r="O46" i="24"/>
  <c r="Q46" i="24"/>
  <c r="S46" i="24"/>
  <c r="U46" i="24"/>
  <c r="U29" i="24"/>
  <c r="S29" i="24"/>
  <c r="Q29" i="24"/>
  <c r="O29" i="24"/>
  <c r="M29" i="24"/>
  <c r="K29" i="24"/>
  <c r="I29" i="24"/>
  <c r="I28" i="24"/>
  <c r="K28" i="24"/>
  <c r="M28" i="24"/>
  <c r="O28" i="24"/>
  <c r="Q28" i="24"/>
  <c r="S28" i="24"/>
  <c r="U28" i="24"/>
  <c r="W28" i="24"/>
  <c r="Y28" i="24"/>
  <c r="AA28" i="24"/>
  <c r="AC28" i="24"/>
  <c r="AE28" i="24"/>
  <c r="AG28" i="24"/>
  <c r="G29" i="24"/>
  <c r="E29" i="24"/>
  <c r="C30" i="24" l="1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29" i="24"/>
  <c r="I29" i="23" l="1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AE29" i="23"/>
  <c r="AE30" i="23"/>
  <c r="AE31" i="23"/>
  <c r="AE32" i="23"/>
  <c r="AE33" i="23"/>
  <c r="AE34" i="23"/>
  <c r="AE35" i="23"/>
  <c r="AE36" i="23"/>
  <c r="AE37" i="23"/>
  <c r="AE38" i="23"/>
  <c r="AE39" i="23"/>
  <c r="AE40" i="23"/>
  <c r="AE41" i="23"/>
  <c r="AE42" i="23"/>
  <c r="AE43" i="23"/>
  <c r="AE44" i="23"/>
  <c r="AE45" i="23"/>
  <c r="AE46" i="23"/>
  <c r="U20" i="4" l="1"/>
  <c r="U21" i="4"/>
  <c r="Y30" i="23" l="1"/>
  <c r="AA30" i="23"/>
  <c r="AC30" i="23"/>
  <c r="Y31" i="23"/>
  <c r="AA31" i="23"/>
  <c r="AC31" i="23"/>
  <c r="Y32" i="23"/>
  <c r="AA32" i="23"/>
  <c r="AC32" i="23"/>
  <c r="Y33" i="23"/>
  <c r="AA33" i="23"/>
  <c r="AC33" i="23"/>
  <c r="Y34" i="23"/>
  <c r="AA34" i="23"/>
  <c r="AC34" i="23"/>
  <c r="Y35" i="23"/>
  <c r="AA35" i="23"/>
  <c r="AC35" i="23"/>
  <c r="Y36" i="23"/>
  <c r="AA36" i="23"/>
  <c r="AC36" i="23"/>
  <c r="Y37" i="23"/>
  <c r="AA37" i="23"/>
  <c r="AC37" i="23"/>
  <c r="Y38" i="23"/>
  <c r="AA38" i="23"/>
  <c r="AC38" i="23"/>
  <c r="Y39" i="23"/>
  <c r="AA39" i="23"/>
  <c r="AC39" i="23"/>
  <c r="Y40" i="23"/>
  <c r="AA40" i="23"/>
  <c r="AC40" i="23"/>
  <c r="Y41" i="23"/>
  <c r="AA41" i="23"/>
  <c r="AC41" i="23"/>
  <c r="Y42" i="23"/>
  <c r="AA42" i="23"/>
  <c r="AC42" i="23"/>
  <c r="Y43" i="23"/>
  <c r="AA43" i="23"/>
  <c r="AC43" i="23"/>
  <c r="Y44" i="23"/>
  <c r="AA44" i="23"/>
  <c r="AC44" i="23"/>
  <c r="Y45" i="23"/>
  <c r="AA45" i="23"/>
  <c r="AC45" i="23"/>
  <c r="Y46" i="23"/>
  <c r="AA46" i="23"/>
  <c r="AC46" i="23"/>
  <c r="AC29" i="23"/>
  <c r="AA29" i="23"/>
  <c r="Y29" i="23"/>
  <c r="Q30" i="23"/>
  <c r="Q31" i="23"/>
  <c r="Q32" i="23"/>
  <c r="Q33" i="23"/>
  <c r="Q34" i="23"/>
  <c r="Q35" i="23"/>
  <c r="Q36" i="23"/>
  <c r="Q37" i="23"/>
  <c r="Q38" i="23"/>
  <c r="Q39" i="23"/>
  <c r="Q40" i="23"/>
  <c r="Q41" i="23"/>
  <c r="Q42" i="23"/>
  <c r="Q43" i="23"/>
  <c r="Q44" i="23"/>
  <c r="Q45" i="23"/>
  <c r="Q46" i="23"/>
  <c r="Q29" i="23"/>
  <c r="S30" i="23"/>
  <c r="U30" i="23"/>
  <c r="W30" i="23"/>
  <c r="S31" i="23"/>
  <c r="U31" i="23"/>
  <c r="W31" i="23"/>
  <c r="S32" i="23"/>
  <c r="U32" i="23"/>
  <c r="W32" i="23"/>
  <c r="S33" i="23"/>
  <c r="U33" i="23"/>
  <c r="W33" i="23"/>
  <c r="S34" i="23"/>
  <c r="U34" i="23"/>
  <c r="W34" i="23"/>
  <c r="S35" i="23"/>
  <c r="U35" i="23"/>
  <c r="W35" i="23"/>
  <c r="S36" i="23"/>
  <c r="U36" i="23"/>
  <c r="W36" i="23"/>
  <c r="S37" i="23"/>
  <c r="U37" i="23"/>
  <c r="W37" i="23"/>
  <c r="S38" i="23"/>
  <c r="U38" i="23"/>
  <c r="W38" i="23"/>
  <c r="S39" i="23"/>
  <c r="U39" i="23"/>
  <c r="W39" i="23"/>
  <c r="S40" i="23"/>
  <c r="U40" i="23"/>
  <c r="W40" i="23"/>
  <c r="S41" i="23"/>
  <c r="U41" i="23"/>
  <c r="W41" i="23"/>
  <c r="S42" i="23"/>
  <c r="U42" i="23"/>
  <c r="W42" i="23"/>
  <c r="S43" i="23"/>
  <c r="U43" i="23"/>
  <c r="W43" i="23"/>
  <c r="S44" i="23"/>
  <c r="U44" i="23"/>
  <c r="W44" i="23"/>
  <c r="S45" i="23"/>
  <c r="U45" i="23"/>
  <c r="W45" i="23"/>
  <c r="S46" i="23"/>
  <c r="U46" i="23"/>
  <c r="W46" i="23"/>
  <c r="K30" i="23"/>
  <c r="M30" i="23"/>
  <c r="O30" i="23"/>
  <c r="K31" i="23"/>
  <c r="M31" i="23"/>
  <c r="O31" i="23"/>
  <c r="K32" i="23"/>
  <c r="M32" i="23"/>
  <c r="O32" i="23"/>
  <c r="K33" i="23"/>
  <c r="M33" i="23"/>
  <c r="O33" i="23"/>
  <c r="K34" i="23"/>
  <c r="M34" i="23"/>
  <c r="O34" i="23"/>
  <c r="K35" i="23"/>
  <c r="M35" i="23"/>
  <c r="O35" i="23"/>
  <c r="K36" i="23"/>
  <c r="M36" i="23"/>
  <c r="O36" i="23"/>
  <c r="K37" i="23"/>
  <c r="M37" i="23"/>
  <c r="O37" i="23"/>
  <c r="K38" i="23"/>
  <c r="M38" i="23"/>
  <c r="O38" i="23"/>
  <c r="K39" i="23"/>
  <c r="M39" i="23"/>
  <c r="O39" i="23"/>
  <c r="K40" i="23"/>
  <c r="M40" i="23"/>
  <c r="O40" i="23"/>
  <c r="K41" i="23"/>
  <c r="M41" i="23"/>
  <c r="O41" i="23"/>
  <c r="K42" i="23"/>
  <c r="M42" i="23"/>
  <c r="O42" i="23"/>
  <c r="K43" i="23"/>
  <c r="M43" i="23"/>
  <c r="O43" i="23"/>
  <c r="K44" i="23"/>
  <c r="M44" i="23"/>
  <c r="O44" i="23"/>
  <c r="K45" i="23"/>
  <c r="M45" i="23"/>
  <c r="O45" i="23"/>
  <c r="K46" i="23"/>
  <c r="M46" i="23"/>
  <c r="O46" i="23"/>
  <c r="W29" i="23"/>
  <c r="U29" i="23"/>
  <c r="S29" i="23"/>
  <c r="O29" i="23"/>
  <c r="M29" i="23"/>
  <c r="K29" i="23"/>
  <c r="C30" i="23"/>
  <c r="E30" i="23"/>
  <c r="G30" i="23"/>
  <c r="C31" i="23"/>
  <c r="E31" i="23"/>
  <c r="G31" i="23"/>
  <c r="C32" i="23"/>
  <c r="E32" i="23"/>
  <c r="G32" i="23"/>
  <c r="C33" i="23"/>
  <c r="E33" i="23"/>
  <c r="G33" i="23"/>
  <c r="C34" i="23"/>
  <c r="E34" i="23"/>
  <c r="G34" i="23"/>
  <c r="C35" i="23"/>
  <c r="E35" i="23"/>
  <c r="G35" i="23"/>
  <c r="C36" i="23"/>
  <c r="E36" i="23"/>
  <c r="G36" i="23"/>
  <c r="C37" i="23"/>
  <c r="E37" i="23"/>
  <c r="G37" i="23"/>
  <c r="C38" i="23"/>
  <c r="E38" i="23"/>
  <c r="G38" i="23"/>
  <c r="C39" i="23"/>
  <c r="E39" i="23"/>
  <c r="G39" i="23"/>
  <c r="C40" i="23"/>
  <c r="E40" i="23"/>
  <c r="G40" i="23"/>
  <c r="C41" i="23"/>
  <c r="E41" i="23"/>
  <c r="G41" i="23"/>
  <c r="C42" i="23"/>
  <c r="E42" i="23"/>
  <c r="G42" i="23"/>
  <c r="C43" i="23"/>
  <c r="E43" i="23"/>
  <c r="G43" i="23"/>
  <c r="C44" i="23"/>
  <c r="E44" i="23"/>
  <c r="G44" i="23"/>
  <c r="C45" i="23"/>
  <c r="E45" i="23"/>
  <c r="G45" i="23"/>
  <c r="C46" i="23"/>
  <c r="E46" i="23"/>
  <c r="G46" i="23"/>
  <c r="G29" i="23"/>
  <c r="E29" i="23"/>
  <c r="C29" i="23"/>
  <c r="AA30" i="22" l="1"/>
  <c r="AA31" i="22"/>
  <c r="AA32" i="22"/>
  <c r="AA33" i="22"/>
  <c r="AA34" i="22"/>
  <c r="AA35" i="22"/>
  <c r="AA36" i="22"/>
  <c r="AA37" i="22"/>
  <c r="AA38" i="22"/>
  <c r="AA39" i="22"/>
  <c r="AA40" i="22"/>
  <c r="AA41" i="22"/>
  <c r="AA42" i="22"/>
  <c r="AA43" i="22"/>
  <c r="AA44" i="22"/>
  <c r="AA45" i="22"/>
  <c r="AA46" i="22"/>
  <c r="AA29" i="22"/>
  <c r="E30" i="22" l="1"/>
  <c r="G30" i="22"/>
  <c r="I30" i="22"/>
  <c r="K30" i="22"/>
  <c r="M30" i="22"/>
  <c r="O30" i="22"/>
  <c r="Q30" i="22"/>
  <c r="S30" i="22"/>
  <c r="U30" i="22"/>
  <c r="W30" i="22"/>
  <c r="Y30" i="22"/>
  <c r="E31" i="22"/>
  <c r="G31" i="22"/>
  <c r="I31" i="22"/>
  <c r="K31" i="22"/>
  <c r="M31" i="22"/>
  <c r="O31" i="22"/>
  <c r="Q31" i="22"/>
  <c r="S31" i="22"/>
  <c r="U31" i="22"/>
  <c r="W31" i="22"/>
  <c r="Y31" i="22"/>
  <c r="E32" i="22"/>
  <c r="G32" i="22"/>
  <c r="I32" i="22"/>
  <c r="K32" i="22"/>
  <c r="M32" i="22"/>
  <c r="O32" i="22"/>
  <c r="Q32" i="22"/>
  <c r="S32" i="22"/>
  <c r="U32" i="22"/>
  <c r="W32" i="22"/>
  <c r="Y32" i="22"/>
  <c r="E33" i="22"/>
  <c r="G33" i="22"/>
  <c r="I33" i="22"/>
  <c r="K33" i="22"/>
  <c r="M33" i="22"/>
  <c r="O33" i="22"/>
  <c r="Q33" i="22"/>
  <c r="S33" i="22"/>
  <c r="U33" i="22"/>
  <c r="W33" i="22"/>
  <c r="Y33" i="22"/>
  <c r="E34" i="22"/>
  <c r="G34" i="22"/>
  <c r="I34" i="22"/>
  <c r="K34" i="22"/>
  <c r="M34" i="22"/>
  <c r="O34" i="22"/>
  <c r="Q34" i="22"/>
  <c r="S34" i="22"/>
  <c r="U34" i="22"/>
  <c r="W34" i="22"/>
  <c r="Y34" i="22"/>
  <c r="E35" i="22"/>
  <c r="G35" i="22"/>
  <c r="I35" i="22"/>
  <c r="K35" i="22"/>
  <c r="M35" i="22"/>
  <c r="O35" i="22"/>
  <c r="Q35" i="22"/>
  <c r="S35" i="22"/>
  <c r="U35" i="22"/>
  <c r="W35" i="22"/>
  <c r="Y35" i="22"/>
  <c r="E36" i="22"/>
  <c r="G36" i="22"/>
  <c r="I36" i="22"/>
  <c r="K36" i="22"/>
  <c r="M36" i="22"/>
  <c r="O36" i="22"/>
  <c r="Q36" i="22"/>
  <c r="S36" i="22"/>
  <c r="U36" i="22"/>
  <c r="W36" i="22"/>
  <c r="Y36" i="22"/>
  <c r="E37" i="22"/>
  <c r="G37" i="22"/>
  <c r="I37" i="22"/>
  <c r="K37" i="22"/>
  <c r="M37" i="22"/>
  <c r="O37" i="22"/>
  <c r="Q37" i="22"/>
  <c r="S37" i="22"/>
  <c r="U37" i="22"/>
  <c r="W37" i="22"/>
  <c r="Y37" i="22"/>
  <c r="E38" i="22"/>
  <c r="G38" i="22"/>
  <c r="I38" i="22"/>
  <c r="K38" i="22"/>
  <c r="M38" i="22"/>
  <c r="O38" i="22"/>
  <c r="Q38" i="22"/>
  <c r="S38" i="22"/>
  <c r="U38" i="22"/>
  <c r="W38" i="22"/>
  <c r="Y38" i="22"/>
  <c r="E39" i="22"/>
  <c r="G39" i="22"/>
  <c r="I39" i="22"/>
  <c r="K39" i="22"/>
  <c r="M39" i="22"/>
  <c r="O39" i="22"/>
  <c r="Q39" i="22"/>
  <c r="S39" i="22"/>
  <c r="U39" i="22"/>
  <c r="W39" i="22"/>
  <c r="Y39" i="22"/>
  <c r="E40" i="22"/>
  <c r="G40" i="22"/>
  <c r="I40" i="22"/>
  <c r="K40" i="22"/>
  <c r="M40" i="22"/>
  <c r="O40" i="22"/>
  <c r="Q40" i="22"/>
  <c r="S40" i="22"/>
  <c r="U40" i="22"/>
  <c r="W40" i="22"/>
  <c r="Y40" i="22"/>
  <c r="E41" i="22"/>
  <c r="G41" i="22"/>
  <c r="I41" i="22"/>
  <c r="K41" i="22"/>
  <c r="M41" i="22"/>
  <c r="O41" i="22"/>
  <c r="Q41" i="22"/>
  <c r="S41" i="22"/>
  <c r="U41" i="22"/>
  <c r="W41" i="22"/>
  <c r="Y41" i="22"/>
  <c r="E42" i="22"/>
  <c r="G42" i="22"/>
  <c r="I42" i="22"/>
  <c r="K42" i="22"/>
  <c r="M42" i="22"/>
  <c r="O42" i="22"/>
  <c r="Q42" i="22"/>
  <c r="S42" i="22"/>
  <c r="U42" i="22"/>
  <c r="W42" i="22"/>
  <c r="Y42" i="22"/>
  <c r="E43" i="22"/>
  <c r="G43" i="22"/>
  <c r="I43" i="22"/>
  <c r="K43" i="22"/>
  <c r="M43" i="22"/>
  <c r="O43" i="22"/>
  <c r="Q43" i="22"/>
  <c r="S43" i="22"/>
  <c r="U43" i="22"/>
  <c r="W43" i="22"/>
  <c r="Y43" i="22"/>
  <c r="E44" i="22"/>
  <c r="G44" i="22"/>
  <c r="I44" i="22"/>
  <c r="K44" i="22"/>
  <c r="M44" i="22"/>
  <c r="O44" i="22"/>
  <c r="Q44" i="22"/>
  <c r="S44" i="22"/>
  <c r="U44" i="22"/>
  <c r="W44" i="22"/>
  <c r="Y44" i="22"/>
  <c r="E45" i="22"/>
  <c r="G45" i="22"/>
  <c r="I45" i="22"/>
  <c r="K45" i="22"/>
  <c r="M45" i="22"/>
  <c r="O45" i="22"/>
  <c r="Q45" i="22"/>
  <c r="S45" i="22"/>
  <c r="U45" i="22"/>
  <c r="W45" i="22"/>
  <c r="Y45" i="22"/>
  <c r="E46" i="22"/>
  <c r="G46" i="22"/>
  <c r="I46" i="22"/>
  <c r="K46" i="22"/>
  <c r="M46" i="22"/>
  <c r="O46" i="22"/>
  <c r="Q46" i="22"/>
  <c r="S46" i="22"/>
  <c r="U46" i="22"/>
  <c r="W46" i="22"/>
  <c r="Y46" i="22"/>
  <c r="Y29" i="22"/>
  <c r="W29" i="22"/>
  <c r="U29" i="22"/>
  <c r="S29" i="22"/>
  <c r="Q29" i="22"/>
  <c r="O29" i="22"/>
  <c r="M29" i="22"/>
  <c r="K29" i="22"/>
  <c r="I29" i="22"/>
  <c r="G29" i="22"/>
  <c r="E29" i="22"/>
  <c r="E28" i="22" l="1"/>
  <c r="G28" i="22"/>
  <c r="I28" i="22"/>
  <c r="K28" i="22"/>
  <c r="M28" i="22"/>
  <c r="O28" i="22"/>
  <c r="Q28" i="22"/>
  <c r="S28" i="22"/>
  <c r="U28" i="22"/>
  <c r="W28" i="22"/>
  <c r="Y28" i="22"/>
  <c r="AA28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29" i="22"/>
  <c r="AC30" i="21" l="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29" i="21"/>
  <c r="AJ45" i="22" l="1"/>
  <c r="W30" i="21" l="1"/>
  <c r="Y30" i="21"/>
  <c r="AA30" i="21"/>
  <c r="W31" i="21"/>
  <c r="Y31" i="21"/>
  <c r="AA31" i="21"/>
  <c r="W32" i="21"/>
  <c r="Y32" i="21"/>
  <c r="AA32" i="21"/>
  <c r="W33" i="21"/>
  <c r="Y33" i="21"/>
  <c r="AA33" i="21"/>
  <c r="W34" i="21"/>
  <c r="Y34" i="21"/>
  <c r="AA34" i="21"/>
  <c r="W35" i="21"/>
  <c r="Y35" i="21"/>
  <c r="AA35" i="21"/>
  <c r="W36" i="21"/>
  <c r="Y36" i="21"/>
  <c r="AA36" i="21"/>
  <c r="W37" i="21"/>
  <c r="Y37" i="21"/>
  <c r="AA37" i="21"/>
  <c r="W38" i="21"/>
  <c r="Y38" i="21"/>
  <c r="AA38" i="21"/>
  <c r="W39" i="21"/>
  <c r="Y39" i="21"/>
  <c r="AA39" i="21"/>
  <c r="W40" i="21"/>
  <c r="Y40" i="21"/>
  <c r="AA40" i="21"/>
  <c r="W41" i="21"/>
  <c r="Y41" i="21"/>
  <c r="AA41" i="21"/>
  <c r="W42" i="21"/>
  <c r="Y42" i="21"/>
  <c r="AA42" i="21"/>
  <c r="W43" i="21"/>
  <c r="Y43" i="21"/>
  <c r="AA43" i="21"/>
  <c r="W44" i="21"/>
  <c r="Y44" i="21"/>
  <c r="AA44" i="21"/>
  <c r="W45" i="21"/>
  <c r="Y45" i="21"/>
  <c r="AA45" i="21"/>
  <c r="W46" i="21"/>
  <c r="Y46" i="21"/>
  <c r="AA46" i="21"/>
  <c r="AA29" i="21"/>
  <c r="Y29" i="21"/>
  <c r="W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29" i="21"/>
  <c r="E30" i="21"/>
  <c r="G30" i="21"/>
  <c r="K30" i="21"/>
  <c r="M30" i="21"/>
  <c r="O30" i="21"/>
  <c r="Q30" i="21"/>
  <c r="S30" i="21"/>
  <c r="U30" i="21"/>
  <c r="E31" i="21"/>
  <c r="G31" i="21"/>
  <c r="K31" i="21"/>
  <c r="M31" i="21"/>
  <c r="O31" i="21"/>
  <c r="Q31" i="21"/>
  <c r="S31" i="21"/>
  <c r="U31" i="21"/>
  <c r="E32" i="21"/>
  <c r="G32" i="21"/>
  <c r="K32" i="21"/>
  <c r="M32" i="21"/>
  <c r="O32" i="21"/>
  <c r="Q32" i="21"/>
  <c r="S32" i="21"/>
  <c r="U32" i="21"/>
  <c r="E33" i="21"/>
  <c r="G33" i="21"/>
  <c r="K33" i="21"/>
  <c r="M33" i="21"/>
  <c r="O33" i="21"/>
  <c r="Q33" i="21"/>
  <c r="S33" i="21"/>
  <c r="U33" i="21"/>
  <c r="E34" i="21"/>
  <c r="G34" i="21"/>
  <c r="K34" i="21"/>
  <c r="M34" i="21"/>
  <c r="O34" i="21"/>
  <c r="Q34" i="21"/>
  <c r="S34" i="21"/>
  <c r="U34" i="21"/>
  <c r="E35" i="21"/>
  <c r="G35" i="21"/>
  <c r="K35" i="21"/>
  <c r="M35" i="21"/>
  <c r="O35" i="21"/>
  <c r="Q35" i="21"/>
  <c r="S35" i="21"/>
  <c r="U35" i="21"/>
  <c r="E36" i="21"/>
  <c r="G36" i="21"/>
  <c r="K36" i="21"/>
  <c r="M36" i="21"/>
  <c r="O36" i="21"/>
  <c r="Q36" i="21"/>
  <c r="S36" i="21"/>
  <c r="U36" i="21"/>
  <c r="E37" i="21"/>
  <c r="G37" i="21"/>
  <c r="K37" i="21"/>
  <c r="M37" i="21"/>
  <c r="O37" i="21"/>
  <c r="Q37" i="21"/>
  <c r="S37" i="21"/>
  <c r="U37" i="21"/>
  <c r="E38" i="21"/>
  <c r="G38" i="21"/>
  <c r="K38" i="21"/>
  <c r="M38" i="21"/>
  <c r="O38" i="21"/>
  <c r="Q38" i="21"/>
  <c r="S38" i="21"/>
  <c r="U38" i="21"/>
  <c r="E39" i="21"/>
  <c r="G39" i="21"/>
  <c r="K39" i="21"/>
  <c r="M39" i="21"/>
  <c r="O39" i="21"/>
  <c r="Q39" i="21"/>
  <c r="S39" i="21"/>
  <c r="U39" i="21"/>
  <c r="E40" i="21"/>
  <c r="G40" i="21"/>
  <c r="K40" i="21"/>
  <c r="M40" i="21"/>
  <c r="O40" i="21"/>
  <c r="Q40" i="21"/>
  <c r="S40" i="21"/>
  <c r="U40" i="21"/>
  <c r="E41" i="21"/>
  <c r="G41" i="21"/>
  <c r="K41" i="21"/>
  <c r="M41" i="21"/>
  <c r="O41" i="21"/>
  <c r="Q41" i="21"/>
  <c r="S41" i="21"/>
  <c r="U41" i="21"/>
  <c r="E42" i="21"/>
  <c r="G42" i="21"/>
  <c r="K42" i="21"/>
  <c r="M42" i="21"/>
  <c r="O42" i="21"/>
  <c r="Q42" i="21"/>
  <c r="S42" i="21"/>
  <c r="U42" i="21"/>
  <c r="E43" i="21"/>
  <c r="G43" i="21"/>
  <c r="K43" i="21"/>
  <c r="M43" i="21"/>
  <c r="O43" i="21"/>
  <c r="Q43" i="21"/>
  <c r="S43" i="21"/>
  <c r="U43" i="21"/>
  <c r="E44" i="21"/>
  <c r="G44" i="21"/>
  <c r="K44" i="21"/>
  <c r="M44" i="21"/>
  <c r="O44" i="21"/>
  <c r="Q44" i="21"/>
  <c r="S44" i="21"/>
  <c r="U44" i="21"/>
  <c r="E45" i="21"/>
  <c r="G45" i="21"/>
  <c r="K45" i="21"/>
  <c r="M45" i="21"/>
  <c r="O45" i="21"/>
  <c r="Q45" i="21"/>
  <c r="S45" i="21"/>
  <c r="U45" i="21"/>
  <c r="E46" i="21"/>
  <c r="G46" i="21"/>
  <c r="K46" i="21"/>
  <c r="M46" i="21"/>
  <c r="O46" i="21"/>
  <c r="Q46" i="21"/>
  <c r="S46" i="21"/>
  <c r="U46" i="21"/>
  <c r="U29" i="21"/>
  <c r="S29" i="21"/>
  <c r="Q29" i="21"/>
  <c r="O29" i="21"/>
  <c r="M29" i="21"/>
  <c r="K29" i="21"/>
  <c r="G29" i="21"/>
  <c r="E29" i="21"/>
  <c r="AJ44" i="21" l="1"/>
  <c r="AJ45" i="21"/>
  <c r="AJ46" i="21"/>
  <c r="AJ30" i="21"/>
  <c r="AJ31" i="21"/>
  <c r="AJ32" i="21"/>
  <c r="AJ33" i="21"/>
  <c r="AJ34" i="21"/>
  <c r="AJ35" i="21"/>
  <c r="AJ36" i="21"/>
  <c r="AJ37" i="21"/>
  <c r="AJ38" i="21"/>
  <c r="AJ39" i="21"/>
  <c r="AJ40" i="21"/>
  <c r="AJ41" i="21"/>
  <c r="AJ42" i="21"/>
  <c r="AJ43" i="21"/>
  <c r="C30" i="21" l="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29" i="21"/>
  <c r="U6" i="4" l="1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29" i="20"/>
  <c r="Y30" i="20" l="1"/>
  <c r="Y31" i="20"/>
  <c r="Y32" i="20"/>
  <c r="Y33" i="20"/>
  <c r="Y34" i="20"/>
  <c r="Y35" i="20"/>
  <c r="Y36" i="20"/>
  <c r="Y37" i="20"/>
  <c r="Y38" i="20"/>
  <c r="Y39" i="20"/>
  <c r="Y40" i="20"/>
  <c r="Y41" i="20"/>
  <c r="Y42" i="20"/>
  <c r="Y43" i="20"/>
  <c r="Y44" i="20"/>
  <c r="Y45" i="20"/>
  <c r="Y46" i="20"/>
  <c r="Y29" i="20"/>
  <c r="W30" i="20"/>
  <c r="W31" i="20"/>
  <c r="W32" i="20"/>
  <c r="W33" i="20"/>
  <c r="W34" i="20"/>
  <c r="W35" i="20"/>
  <c r="W36" i="20"/>
  <c r="W37" i="20"/>
  <c r="W38" i="20"/>
  <c r="W39" i="20"/>
  <c r="W40" i="20"/>
  <c r="W41" i="20"/>
  <c r="W42" i="20"/>
  <c r="W43" i="20"/>
  <c r="W44" i="20"/>
  <c r="W45" i="20"/>
  <c r="W46" i="20"/>
  <c r="W29" i="20"/>
  <c r="S30" i="20"/>
  <c r="U30" i="20"/>
  <c r="S31" i="20"/>
  <c r="U31" i="20"/>
  <c r="S32" i="20"/>
  <c r="U32" i="20"/>
  <c r="S33" i="20"/>
  <c r="U33" i="20"/>
  <c r="S34" i="20"/>
  <c r="U34" i="20"/>
  <c r="S35" i="20"/>
  <c r="U35" i="20"/>
  <c r="S36" i="20"/>
  <c r="U36" i="20"/>
  <c r="S37" i="20"/>
  <c r="U37" i="20"/>
  <c r="S38" i="20"/>
  <c r="U38" i="20"/>
  <c r="S39" i="20"/>
  <c r="U39" i="20"/>
  <c r="S40" i="20"/>
  <c r="U40" i="20"/>
  <c r="S41" i="20"/>
  <c r="U41" i="20"/>
  <c r="S42" i="20"/>
  <c r="U42" i="20"/>
  <c r="S43" i="20"/>
  <c r="U43" i="20"/>
  <c r="S44" i="20"/>
  <c r="U44" i="20"/>
  <c r="S45" i="20"/>
  <c r="U45" i="20"/>
  <c r="S46" i="20"/>
  <c r="U46" i="20"/>
  <c r="U29" i="20"/>
  <c r="S29" i="20"/>
  <c r="E30" i="20"/>
  <c r="G30" i="20"/>
  <c r="I30" i="20"/>
  <c r="K30" i="20"/>
  <c r="M30" i="20"/>
  <c r="O30" i="20"/>
  <c r="Q30" i="20"/>
  <c r="E31" i="20"/>
  <c r="G31" i="20"/>
  <c r="I31" i="20"/>
  <c r="K31" i="20"/>
  <c r="M31" i="20"/>
  <c r="O31" i="20"/>
  <c r="Q31" i="20"/>
  <c r="E32" i="20"/>
  <c r="G32" i="20"/>
  <c r="I32" i="20"/>
  <c r="K32" i="20"/>
  <c r="M32" i="20"/>
  <c r="O32" i="20"/>
  <c r="Q32" i="20"/>
  <c r="E33" i="20"/>
  <c r="G33" i="20"/>
  <c r="I33" i="20"/>
  <c r="K33" i="20"/>
  <c r="M33" i="20"/>
  <c r="O33" i="20"/>
  <c r="Q33" i="20"/>
  <c r="E34" i="20"/>
  <c r="G34" i="20"/>
  <c r="I34" i="20"/>
  <c r="K34" i="20"/>
  <c r="M34" i="20"/>
  <c r="O34" i="20"/>
  <c r="Q34" i="20"/>
  <c r="E35" i="20"/>
  <c r="G35" i="20"/>
  <c r="I35" i="20"/>
  <c r="K35" i="20"/>
  <c r="M35" i="20"/>
  <c r="O35" i="20"/>
  <c r="Q35" i="20"/>
  <c r="E36" i="20"/>
  <c r="G36" i="20"/>
  <c r="I36" i="20"/>
  <c r="K36" i="20"/>
  <c r="M36" i="20"/>
  <c r="O36" i="20"/>
  <c r="Q36" i="20"/>
  <c r="E37" i="20"/>
  <c r="G37" i="20"/>
  <c r="I37" i="20"/>
  <c r="K37" i="20"/>
  <c r="M37" i="20"/>
  <c r="O37" i="20"/>
  <c r="Q37" i="20"/>
  <c r="E38" i="20"/>
  <c r="G38" i="20"/>
  <c r="I38" i="20"/>
  <c r="K38" i="20"/>
  <c r="M38" i="20"/>
  <c r="O38" i="20"/>
  <c r="Q38" i="20"/>
  <c r="E39" i="20"/>
  <c r="G39" i="20"/>
  <c r="I39" i="20"/>
  <c r="K39" i="20"/>
  <c r="M39" i="20"/>
  <c r="O39" i="20"/>
  <c r="Q39" i="20"/>
  <c r="E40" i="20"/>
  <c r="G40" i="20"/>
  <c r="I40" i="20"/>
  <c r="K40" i="20"/>
  <c r="M40" i="20"/>
  <c r="O40" i="20"/>
  <c r="Q40" i="20"/>
  <c r="E41" i="20"/>
  <c r="G41" i="20"/>
  <c r="I41" i="20"/>
  <c r="K41" i="20"/>
  <c r="M41" i="20"/>
  <c r="O41" i="20"/>
  <c r="Q41" i="20"/>
  <c r="E42" i="20"/>
  <c r="G42" i="20"/>
  <c r="I42" i="20"/>
  <c r="K42" i="20"/>
  <c r="M42" i="20"/>
  <c r="O42" i="20"/>
  <c r="Q42" i="20"/>
  <c r="E43" i="20"/>
  <c r="G43" i="20"/>
  <c r="I43" i="20"/>
  <c r="K43" i="20"/>
  <c r="M43" i="20"/>
  <c r="O43" i="20"/>
  <c r="Q43" i="20"/>
  <c r="E44" i="20"/>
  <c r="G44" i="20"/>
  <c r="I44" i="20"/>
  <c r="K44" i="20"/>
  <c r="M44" i="20"/>
  <c r="O44" i="20"/>
  <c r="Q44" i="20"/>
  <c r="E45" i="20"/>
  <c r="G45" i="20"/>
  <c r="I45" i="20"/>
  <c r="K45" i="20"/>
  <c r="M45" i="20"/>
  <c r="O45" i="20"/>
  <c r="Q45" i="20"/>
  <c r="E46" i="20"/>
  <c r="G46" i="20"/>
  <c r="I46" i="20"/>
  <c r="K46" i="20"/>
  <c r="M46" i="20"/>
  <c r="O46" i="20"/>
  <c r="Q46" i="20"/>
  <c r="Q29" i="20"/>
  <c r="O29" i="20"/>
  <c r="M29" i="20"/>
  <c r="K29" i="20"/>
  <c r="I29" i="20"/>
  <c r="G29" i="20"/>
  <c r="E29" i="20"/>
  <c r="U13" i="4" l="1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29" i="20"/>
  <c r="AG29" i="11" l="1"/>
  <c r="AG30" i="11"/>
  <c r="AG31" i="11"/>
  <c r="AG32" i="11"/>
  <c r="AG33" i="11"/>
  <c r="AG34" i="11"/>
  <c r="AG35" i="11"/>
  <c r="AG36" i="11"/>
  <c r="AG37" i="11"/>
  <c r="AG38" i="11"/>
  <c r="AG39" i="11"/>
  <c r="AG40" i="11"/>
  <c r="AG41" i="11"/>
  <c r="AG42" i="11"/>
  <c r="AG43" i="11"/>
  <c r="AG44" i="11"/>
  <c r="AG45" i="11"/>
  <c r="AG46" i="11"/>
  <c r="AJ34" i="20" l="1"/>
  <c r="AJ38" i="20"/>
  <c r="AJ45" i="20"/>
  <c r="AI4" i="20" l="1"/>
  <c r="AC30" i="19" l="1"/>
  <c r="AC31" i="19"/>
  <c r="AC32" i="19"/>
  <c r="AC33" i="19"/>
  <c r="AC34" i="19"/>
  <c r="AC35" i="19"/>
  <c r="AC36" i="19"/>
  <c r="AC37" i="19"/>
  <c r="AC38" i="19"/>
  <c r="AC39" i="19"/>
  <c r="AC40" i="19"/>
  <c r="AC41" i="19"/>
  <c r="AC42" i="19"/>
  <c r="AC43" i="19"/>
  <c r="AC44" i="19"/>
  <c r="AC45" i="19"/>
  <c r="AC46" i="19"/>
  <c r="AC29" i="19"/>
  <c r="AA30" i="19" l="1"/>
  <c r="AA31" i="19"/>
  <c r="AA32" i="19"/>
  <c r="AA33" i="19"/>
  <c r="AA34" i="19"/>
  <c r="AA35" i="19"/>
  <c r="AA36" i="19"/>
  <c r="AA37" i="19"/>
  <c r="AA38" i="19"/>
  <c r="AA39" i="19"/>
  <c r="AA40" i="19"/>
  <c r="AA41" i="19"/>
  <c r="AA42" i="19"/>
  <c r="AA43" i="19"/>
  <c r="AA44" i="19"/>
  <c r="AA45" i="19"/>
  <c r="AA46" i="19"/>
  <c r="AA29" i="19"/>
  <c r="W30" i="19"/>
  <c r="Y30" i="19"/>
  <c r="W31" i="19"/>
  <c r="Y31" i="19"/>
  <c r="W32" i="19"/>
  <c r="Y32" i="19"/>
  <c r="W33" i="19"/>
  <c r="Y33" i="19"/>
  <c r="W34" i="19"/>
  <c r="Y34" i="19"/>
  <c r="W35" i="19"/>
  <c r="Y35" i="19"/>
  <c r="W36" i="19"/>
  <c r="Y36" i="19"/>
  <c r="W37" i="19"/>
  <c r="Y37" i="19"/>
  <c r="W38" i="19"/>
  <c r="Y38" i="19"/>
  <c r="W39" i="19"/>
  <c r="Y39" i="19"/>
  <c r="W40" i="19"/>
  <c r="Y40" i="19"/>
  <c r="W41" i="19"/>
  <c r="Y41" i="19"/>
  <c r="W42" i="19"/>
  <c r="Y42" i="19"/>
  <c r="W43" i="19"/>
  <c r="Y43" i="19"/>
  <c r="W44" i="19"/>
  <c r="Y44" i="19"/>
  <c r="W45" i="19"/>
  <c r="Y45" i="19"/>
  <c r="W46" i="19"/>
  <c r="Y46" i="19"/>
  <c r="Y29" i="19"/>
  <c r="W29" i="19"/>
  <c r="U29" i="19"/>
  <c r="U30" i="19"/>
  <c r="U31" i="19"/>
  <c r="U32" i="19"/>
  <c r="U33" i="19"/>
  <c r="U34" i="19"/>
  <c r="U35" i="19"/>
  <c r="U36" i="19"/>
  <c r="U37" i="19"/>
  <c r="U38" i="19"/>
  <c r="U39" i="19"/>
  <c r="U40" i="19"/>
  <c r="U41" i="19"/>
  <c r="U42" i="19"/>
  <c r="U43" i="19"/>
  <c r="U44" i="19"/>
  <c r="U45" i="19"/>
  <c r="U46" i="19"/>
  <c r="O30" i="19"/>
  <c r="O31" i="19"/>
  <c r="O32" i="19"/>
  <c r="O33" i="19"/>
  <c r="O34" i="19"/>
  <c r="O35" i="19"/>
  <c r="O36" i="19"/>
  <c r="O37" i="19"/>
  <c r="O38" i="19"/>
  <c r="O39" i="19"/>
  <c r="O40" i="19"/>
  <c r="O41" i="19"/>
  <c r="O42" i="19"/>
  <c r="O43" i="19"/>
  <c r="O44" i="19"/>
  <c r="O45" i="19"/>
  <c r="O46" i="19"/>
  <c r="O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29" i="19"/>
  <c r="E30" i="19"/>
  <c r="I30" i="19"/>
  <c r="K30" i="19"/>
  <c r="M30" i="19"/>
  <c r="Q30" i="19"/>
  <c r="S30" i="19"/>
  <c r="E31" i="19"/>
  <c r="I31" i="19"/>
  <c r="K31" i="19"/>
  <c r="M31" i="19"/>
  <c r="Q31" i="19"/>
  <c r="S31" i="19"/>
  <c r="E32" i="19"/>
  <c r="I32" i="19"/>
  <c r="K32" i="19"/>
  <c r="M32" i="19"/>
  <c r="Q32" i="19"/>
  <c r="S32" i="19"/>
  <c r="E33" i="19"/>
  <c r="I33" i="19"/>
  <c r="K33" i="19"/>
  <c r="M33" i="19"/>
  <c r="Q33" i="19"/>
  <c r="S33" i="19"/>
  <c r="E34" i="19"/>
  <c r="I34" i="19"/>
  <c r="K34" i="19"/>
  <c r="M34" i="19"/>
  <c r="Q34" i="19"/>
  <c r="S34" i="19"/>
  <c r="E35" i="19"/>
  <c r="I35" i="19"/>
  <c r="K35" i="19"/>
  <c r="M35" i="19"/>
  <c r="Q35" i="19"/>
  <c r="S35" i="19"/>
  <c r="E36" i="19"/>
  <c r="I36" i="19"/>
  <c r="K36" i="19"/>
  <c r="M36" i="19"/>
  <c r="Q36" i="19"/>
  <c r="S36" i="19"/>
  <c r="E37" i="19"/>
  <c r="I37" i="19"/>
  <c r="K37" i="19"/>
  <c r="M37" i="19"/>
  <c r="Q37" i="19"/>
  <c r="S37" i="19"/>
  <c r="E38" i="19"/>
  <c r="I38" i="19"/>
  <c r="K38" i="19"/>
  <c r="M38" i="19"/>
  <c r="Q38" i="19"/>
  <c r="S38" i="19"/>
  <c r="E39" i="19"/>
  <c r="I39" i="19"/>
  <c r="K39" i="19"/>
  <c r="M39" i="19"/>
  <c r="Q39" i="19"/>
  <c r="S39" i="19"/>
  <c r="E40" i="19"/>
  <c r="I40" i="19"/>
  <c r="K40" i="19"/>
  <c r="M40" i="19"/>
  <c r="Q40" i="19"/>
  <c r="S40" i="19"/>
  <c r="E41" i="19"/>
  <c r="I41" i="19"/>
  <c r="K41" i="19"/>
  <c r="M41" i="19"/>
  <c r="Q41" i="19"/>
  <c r="S41" i="19"/>
  <c r="E42" i="19"/>
  <c r="I42" i="19"/>
  <c r="K42" i="19"/>
  <c r="M42" i="19"/>
  <c r="Q42" i="19"/>
  <c r="S42" i="19"/>
  <c r="E43" i="19"/>
  <c r="I43" i="19"/>
  <c r="K43" i="19"/>
  <c r="M43" i="19"/>
  <c r="Q43" i="19"/>
  <c r="S43" i="19"/>
  <c r="E44" i="19"/>
  <c r="I44" i="19"/>
  <c r="K44" i="19"/>
  <c r="M44" i="19"/>
  <c r="Q44" i="19"/>
  <c r="S44" i="19"/>
  <c r="E45" i="19"/>
  <c r="I45" i="19"/>
  <c r="K45" i="19"/>
  <c r="M45" i="19"/>
  <c r="Q45" i="19"/>
  <c r="S45" i="19"/>
  <c r="E46" i="19"/>
  <c r="I46" i="19"/>
  <c r="K46" i="19"/>
  <c r="M46" i="19"/>
  <c r="Q46" i="19"/>
  <c r="S46" i="19"/>
  <c r="S29" i="19"/>
  <c r="Q29" i="19"/>
  <c r="M29" i="19"/>
  <c r="K29" i="19"/>
  <c r="I29" i="19"/>
  <c r="E29" i="19"/>
  <c r="C30" i="19" l="1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29" i="19"/>
  <c r="AJ45" i="19" l="1"/>
  <c r="AC30" i="18" l="1"/>
  <c r="AC31" i="18"/>
  <c r="AC32" i="18"/>
  <c r="AC33" i="18"/>
  <c r="AC34" i="18"/>
  <c r="AC35" i="18"/>
  <c r="AC36" i="18"/>
  <c r="AC37" i="18"/>
  <c r="AC38" i="18"/>
  <c r="AC39" i="18"/>
  <c r="AC40" i="18"/>
  <c r="AC41" i="18"/>
  <c r="AC42" i="18"/>
  <c r="AC43" i="18"/>
  <c r="AC44" i="18"/>
  <c r="AC45" i="18"/>
  <c r="AC46" i="18"/>
  <c r="AC29" i="18"/>
  <c r="U29" i="18" l="1"/>
  <c r="U30" i="18"/>
  <c r="U31" i="18"/>
  <c r="U32" i="18"/>
  <c r="U33" i="18"/>
  <c r="U34" i="18"/>
  <c r="U35" i="18"/>
  <c r="U36" i="18"/>
  <c r="U37" i="18"/>
  <c r="U38" i="18"/>
  <c r="U39" i="18"/>
  <c r="U40" i="18"/>
  <c r="U41" i="18"/>
  <c r="U42" i="18"/>
  <c r="U43" i="18"/>
  <c r="U44" i="18"/>
  <c r="U45" i="18"/>
  <c r="U46" i="18"/>
  <c r="AA30" i="18"/>
  <c r="AA31" i="18"/>
  <c r="AA32" i="18"/>
  <c r="AA33" i="18"/>
  <c r="AA34" i="18"/>
  <c r="AA35" i="18"/>
  <c r="AA36" i="18"/>
  <c r="AA37" i="18"/>
  <c r="AA38" i="18"/>
  <c r="AA39" i="18"/>
  <c r="AA40" i="18"/>
  <c r="AA41" i="18"/>
  <c r="AA42" i="18"/>
  <c r="AA43" i="18"/>
  <c r="AA44" i="18"/>
  <c r="AA45" i="18"/>
  <c r="AA46" i="18"/>
  <c r="AA29" i="18"/>
  <c r="W30" i="18" l="1"/>
  <c r="Y30" i="18"/>
  <c r="W31" i="18"/>
  <c r="Y31" i="18"/>
  <c r="W32" i="18"/>
  <c r="Y32" i="18"/>
  <c r="W33" i="18"/>
  <c r="Y33" i="18"/>
  <c r="W34" i="18"/>
  <c r="Y34" i="18"/>
  <c r="W35" i="18"/>
  <c r="Y35" i="18"/>
  <c r="W36" i="18"/>
  <c r="Y36" i="18"/>
  <c r="W37" i="18"/>
  <c r="Y37" i="18"/>
  <c r="W38" i="18"/>
  <c r="Y38" i="18"/>
  <c r="W39" i="18"/>
  <c r="Y39" i="18"/>
  <c r="W40" i="18"/>
  <c r="Y40" i="18"/>
  <c r="W41" i="18"/>
  <c r="Y41" i="18"/>
  <c r="W42" i="18"/>
  <c r="Y42" i="18"/>
  <c r="W43" i="18"/>
  <c r="Y43" i="18"/>
  <c r="W44" i="18"/>
  <c r="Y44" i="18"/>
  <c r="W45" i="18"/>
  <c r="Y45" i="18"/>
  <c r="W46" i="18"/>
  <c r="Y46" i="18"/>
  <c r="Y29" i="18"/>
  <c r="W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29" i="18"/>
  <c r="O30" i="18"/>
  <c r="O31" i="18"/>
  <c r="O32" i="18"/>
  <c r="O33" i="18"/>
  <c r="O34" i="18"/>
  <c r="O35" i="18"/>
  <c r="O36" i="18"/>
  <c r="O37" i="18"/>
  <c r="O38" i="18"/>
  <c r="O39" i="18"/>
  <c r="O40" i="18"/>
  <c r="O41" i="18"/>
  <c r="O42" i="18"/>
  <c r="O43" i="18"/>
  <c r="O44" i="18"/>
  <c r="O45" i="18"/>
  <c r="O46" i="18"/>
  <c r="O29" i="18"/>
  <c r="I30" i="18" l="1"/>
  <c r="K30" i="18"/>
  <c r="M30" i="18"/>
  <c r="Q30" i="18"/>
  <c r="S30" i="18"/>
  <c r="I31" i="18"/>
  <c r="K31" i="18"/>
  <c r="M31" i="18"/>
  <c r="Q31" i="18"/>
  <c r="S31" i="18"/>
  <c r="I32" i="18"/>
  <c r="K32" i="18"/>
  <c r="M32" i="18"/>
  <c r="Q32" i="18"/>
  <c r="S32" i="18"/>
  <c r="I33" i="18"/>
  <c r="K33" i="18"/>
  <c r="M33" i="18"/>
  <c r="Q33" i="18"/>
  <c r="S33" i="18"/>
  <c r="I34" i="18"/>
  <c r="K34" i="18"/>
  <c r="M34" i="18"/>
  <c r="Q34" i="18"/>
  <c r="S34" i="18"/>
  <c r="I35" i="18"/>
  <c r="K35" i="18"/>
  <c r="M35" i="18"/>
  <c r="Q35" i="18"/>
  <c r="S35" i="18"/>
  <c r="I36" i="18"/>
  <c r="K36" i="18"/>
  <c r="M36" i="18"/>
  <c r="Q36" i="18"/>
  <c r="S36" i="18"/>
  <c r="I37" i="18"/>
  <c r="K37" i="18"/>
  <c r="M37" i="18"/>
  <c r="Q37" i="18"/>
  <c r="S37" i="18"/>
  <c r="I38" i="18"/>
  <c r="K38" i="18"/>
  <c r="M38" i="18"/>
  <c r="Q38" i="18"/>
  <c r="S38" i="18"/>
  <c r="I39" i="18"/>
  <c r="K39" i="18"/>
  <c r="M39" i="18"/>
  <c r="Q39" i="18"/>
  <c r="S39" i="18"/>
  <c r="I40" i="18"/>
  <c r="K40" i="18"/>
  <c r="M40" i="18"/>
  <c r="Q40" i="18"/>
  <c r="S40" i="18"/>
  <c r="I41" i="18"/>
  <c r="K41" i="18"/>
  <c r="M41" i="18"/>
  <c r="Q41" i="18"/>
  <c r="S41" i="18"/>
  <c r="I42" i="18"/>
  <c r="K42" i="18"/>
  <c r="M42" i="18"/>
  <c r="Q42" i="18"/>
  <c r="S42" i="18"/>
  <c r="I43" i="18"/>
  <c r="K43" i="18"/>
  <c r="M43" i="18"/>
  <c r="Q43" i="18"/>
  <c r="S43" i="18"/>
  <c r="I44" i="18"/>
  <c r="K44" i="18"/>
  <c r="M44" i="18"/>
  <c r="Q44" i="18"/>
  <c r="S44" i="18"/>
  <c r="I45" i="18"/>
  <c r="K45" i="18"/>
  <c r="M45" i="18"/>
  <c r="Q45" i="18"/>
  <c r="S45" i="18"/>
  <c r="I46" i="18"/>
  <c r="K46" i="18"/>
  <c r="M46" i="18"/>
  <c r="Q46" i="18"/>
  <c r="S46" i="18"/>
  <c r="S29" i="18"/>
  <c r="Q29" i="18"/>
  <c r="M29" i="18"/>
  <c r="K29" i="18"/>
  <c r="I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29" i="18"/>
  <c r="AJ44" i="18" l="1"/>
  <c r="AJ45" i="18"/>
  <c r="AJ46" i="18"/>
  <c r="C30" i="18" l="1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29" i="18"/>
  <c r="W29" i="16" l="1"/>
  <c r="W30" i="16"/>
  <c r="W31" i="16"/>
  <c r="W32" i="16"/>
  <c r="W33" i="16"/>
  <c r="W34" i="16"/>
  <c r="W35" i="16"/>
  <c r="W36" i="16"/>
  <c r="W37" i="16"/>
  <c r="W38" i="16"/>
  <c r="W39" i="16"/>
  <c r="W40" i="16"/>
  <c r="W41" i="16"/>
  <c r="W42" i="16"/>
  <c r="W43" i="16"/>
  <c r="W44" i="16"/>
  <c r="W45" i="16"/>
  <c r="W46" i="16"/>
  <c r="AJ21" i="28" l="1"/>
  <c r="S21" i="4" s="1"/>
  <c r="AJ46" i="28"/>
  <c r="AJ45" i="28"/>
  <c r="AJ18" i="28"/>
  <c r="S18" i="4" s="1"/>
  <c r="AJ42" i="28"/>
  <c r="B42" i="28"/>
  <c r="B41" i="28"/>
  <c r="B40" i="28"/>
  <c r="B39" i="28"/>
  <c r="AJ38" i="28"/>
  <c r="B38" i="28"/>
  <c r="AJ12" i="28"/>
  <c r="S12" i="4" s="1"/>
  <c r="B37" i="28"/>
  <c r="B36" i="28"/>
  <c r="B35" i="28"/>
  <c r="AJ34" i="28"/>
  <c r="B34" i="28"/>
  <c r="AJ8" i="28"/>
  <c r="S8" i="4" s="1"/>
  <c r="B33" i="28"/>
  <c r="B32" i="28"/>
  <c r="B31" i="28"/>
  <c r="AJ30" i="28"/>
  <c r="B30" i="28"/>
  <c r="B29" i="28"/>
  <c r="AJ20" i="28"/>
  <c r="S20" i="4" s="1"/>
  <c r="AJ16" i="28"/>
  <c r="S16" i="4" s="1"/>
  <c r="AJ4" i="28"/>
  <c r="S4" i="4" s="1"/>
  <c r="T4" i="4" s="1"/>
  <c r="AJ21" i="27"/>
  <c r="AJ20" i="27"/>
  <c r="AJ44" i="27"/>
  <c r="AJ42" i="27"/>
  <c r="B42" i="27"/>
  <c r="B41" i="27"/>
  <c r="AJ15" i="27"/>
  <c r="AJ40" i="27"/>
  <c r="B40" i="27"/>
  <c r="AJ14" i="27"/>
  <c r="B39" i="27"/>
  <c r="AJ13" i="27"/>
  <c r="B38" i="27"/>
  <c r="AJ37" i="27"/>
  <c r="B37" i="27"/>
  <c r="B36" i="27"/>
  <c r="AJ10" i="27"/>
  <c r="B35" i="27"/>
  <c r="AJ9" i="27"/>
  <c r="B34" i="27"/>
  <c r="AJ8" i="27"/>
  <c r="B33" i="27"/>
  <c r="B32" i="27"/>
  <c r="AJ6" i="27"/>
  <c r="B31" i="27"/>
  <c r="AJ5" i="27"/>
  <c r="AJ30" i="27"/>
  <c r="B30" i="27"/>
  <c r="B29" i="27"/>
  <c r="AG28" i="27"/>
  <c r="AE28" i="27"/>
  <c r="AC28" i="27"/>
  <c r="AA28" i="27"/>
  <c r="Y28" i="27"/>
  <c r="W28" i="27"/>
  <c r="U28" i="27"/>
  <c r="S28" i="27"/>
  <c r="Q28" i="27"/>
  <c r="O28" i="27"/>
  <c r="M28" i="27"/>
  <c r="K28" i="27"/>
  <c r="I28" i="27"/>
  <c r="G28" i="27"/>
  <c r="E28" i="27"/>
  <c r="C28" i="27"/>
  <c r="AI21" i="27"/>
  <c r="AI20" i="27"/>
  <c r="AI19" i="27"/>
  <c r="AI18" i="27"/>
  <c r="AI17" i="27"/>
  <c r="AI16" i="27"/>
  <c r="AI15" i="27"/>
  <c r="AI14" i="27"/>
  <c r="AI13" i="27"/>
  <c r="AJ12" i="27"/>
  <c r="AI12" i="27"/>
  <c r="AI11" i="27"/>
  <c r="AI10" i="27"/>
  <c r="AI9" i="27"/>
  <c r="AI8" i="27"/>
  <c r="AI7" i="27"/>
  <c r="AI6" i="27"/>
  <c r="AI5" i="27"/>
  <c r="AI4" i="27"/>
  <c r="AJ20" i="26"/>
  <c r="Q20" i="4" s="1"/>
  <c r="AJ19" i="26"/>
  <c r="Q19" i="4" s="1"/>
  <c r="AJ44" i="26"/>
  <c r="B42" i="26"/>
  <c r="B41" i="26"/>
  <c r="AJ40" i="26"/>
  <c r="B40" i="26"/>
  <c r="B39" i="26"/>
  <c r="B38" i="26"/>
  <c r="AJ12" i="26"/>
  <c r="Q12" i="4" s="1"/>
  <c r="B37" i="26"/>
  <c r="AJ36" i="26"/>
  <c r="B36" i="26"/>
  <c r="B35" i="26"/>
  <c r="B34" i="26"/>
  <c r="AJ33" i="26"/>
  <c r="B33" i="26"/>
  <c r="AJ32" i="26"/>
  <c r="B32" i="26"/>
  <c r="B31" i="26"/>
  <c r="B30" i="26"/>
  <c r="B29" i="26"/>
  <c r="AG28" i="26"/>
  <c r="AE28" i="26"/>
  <c r="AC28" i="26"/>
  <c r="AA28" i="26"/>
  <c r="Y28" i="26"/>
  <c r="W28" i="26"/>
  <c r="U28" i="26"/>
  <c r="S28" i="26"/>
  <c r="Q28" i="26"/>
  <c r="O28" i="26"/>
  <c r="M28" i="26"/>
  <c r="K28" i="26"/>
  <c r="I28" i="26"/>
  <c r="G28" i="26"/>
  <c r="E28" i="26"/>
  <c r="C28" i="26"/>
  <c r="AI21" i="26"/>
  <c r="AI20" i="26"/>
  <c r="AI19" i="26"/>
  <c r="AI18" i="26"/>
  <c r="AI17" i="26"/>
  <c r="AI16" i="26"/>
  <c r="AI15" i="26"/>
  <c r="AI14" i="26"/>
  <c r="AI13" i="26"/>
  <c r="AI12" i="26"/>
  <c r="AI11" i="26"/>
  <c r="AI10" i="26"/>
  <c r="AI9" i="26"/>
  <c r="AJ8" i="26"/>
  <c r="Q8" i="4" s="1"/>
  <c r="AI8" i="26"/>
  <c r="AI7" i="26"/>
  <c r="AI6" i="26"/>
  <c r="AI5" i="26"/>
  <c r="AI4" i="26"/>
  <c r="AJ20" i="25"/>
  <c r="P20" i="4" s="1"/>
  <c r="AJ19" i="25"/>
  <c r="P19" i="4" s="1"/>
  <c r="B42" i="25"/>
  <c r="B41" i="25"/>
  <c r="AJ15" i="25"/>
  <c r="P15" i="4" s="1"/>
  <c r="B40" i="25"/>
  <c r="B39" i="25"/>
  <c r="B38" i="25"/>
  <c r="B37" i="25"/>
  <c r="AJ11" i="25"/>
  <c r="P11" i="4" s="1"/>
  <c r="B36" i="25"/>
  <c r="B35" i="25"/>
  <c r="B34" i="25"/>
  <c r="B33" i="25"/>
  <c r="AJ7" i="25"/>
  <c r="P7" i="4" s="1"/>
  <c r="B32" i="25"/>
  <c r="B31" i="25"/>
  <c r="B30" i="25"/>
  <c r="AJ29" i="25"/>
  <c r="B29" i="25"/>
  <c r="C28" i="25"/>
  <c r="AI21" i="25"/>
  <c r="AI20" i="25"/>
  <c r="AI19" i="25"/>
  <c r="AI18" i="25"/>
  <c r="AI17" i="25"/>
  <c r="P16" i="4"/>
  <c r="AI15" i="25"/>
  <c r="AI14" i="25"/>
  <c r="AI13" i="25"/>
  <c r="AI12" i="25"/>
  <c r="AI11" i="25"/>
  <c r="AI10" i="25"/>
  <c r="AI9" i="25"/>
  <c r="AI8" i="25"/>
  <c r="AI7" i="25"/>
  <c r="AI6" i="25"/>
  <c r="AI5" i="25"/>
  <c r="AI4" i="25"/>
  <c r="AJ46" i="24"/>
  <c r="AJ45" i="24"/>
  <c r="AJ44" i="24"/>
  <c r="AJ43" i="24"/>
  <c r="AJ42" i="24"/>
  <c r="B42" i="24"/>
  <c r="AJ16" i="24"/>
  <c r="O16" i="4" s="1"/>
  <c r="B41" i="24"/>
  <c r="B40" i="24"/>
  <c r="B39" i="24"/>
  <c r="AJ38" i="24"/>
  <c r="B38" i="24"/>
  <c r="AJ12" i="24"/>
  <c r="O12" i="4" s="1"/>
  <c r="B37" i="24"/>
  <c r="B36" i="24"/>
  <c r="AJ10" i="24"/>
  <c r="O10" i="4" s="1"/>
  <c r="B35" i="24"/>
  <c r="AJ34" i="24"/>
  <c r="B34" i="24"/>
  <c r="AJ8" i="24"/>
  <c r="O8" i="4" s="1"/>
  <c r="B33" i="24"/>
  <c r="B32" i="24"/>
  <c r="AJ6" i="24"/>
  <c r="O6" i="4" s="1"/>
  <c r="B31" i="24"/>
  <c r="AJ30" i="24"/>
  <c r="B30" i="24"/>
  <c r="B29" i="24"/>
  <c r="G28" i="24"/>
  <c r="E28" i="24"/>
  <c r="C28" i="24"/>
  <c r="AI21" i="24"/>
  <c r="AJ20" i="24"/>
  <c r="O20" i="4" s="1"/>
  <c r="AI20" i="24"/>
  <c r="AI19" i="24"/>
  <c r="AI18" i="24"/>
  <c r="AI17" i="24"/>
  <c r="AI16" i="24"/>
  <c r="AI15" i="24"/>
  <c r="AI14" i="24"/>
  <c r="AI13" i="24"/>
  <c r="AI12" i="24"/>
  <c r="AI11" i="24"/>
  <c r="AI10" i="24"/>
  <c r="AI9" i="24"/>
  <c r="AI8" i="24"/>
  <c r="AI7" i="24"/>
  <c r="AI6" i="24"/>
  <c r="AI5" i="24"/>
  <c r="AI4" i="24"/>
  <c r="AG46" i="23"/>
  <c r="AG44" i="23"/>
  <c r="AG43" i="23"/>
  <c r="AG42" i="23"/>
  <c r="B42" i="23"/>
  <c r="AG41" i="23"/>
  <c r="B41" i="23"/>
  <c r="AG40" i="23"/>
  <c r="B40" i="23"/>
  <c r="AG39" i="23"/>
  <c r="B39" i="23"/>
  <c r="AG38" i="23"/>
  <c r="AJ13" i="23"/>
  <c r="N13" i="4" s="1"/>
  <c r="B38" i="23"/>
  <c r="AG37" i="23"/>
  <c r="B37" i="23"/>
  <c r="AG36" i="23"/>
  <c r="B36" i="23"/>
  <c r="AG35" i="23"/>
  <c r="B35" i="23"/>
  <c r="AG34" i="23"/>
  <c r="B34" i="23"/>
  <c r="AG33" i="23"/>
  <c r="AJ33" i="23"/>
  <c r="B33" i="23"/>
  <c r="AG32" i="23"/>
  <c r="B32" i="23"/>
  <c r="AG31" i="23"/>
  <c r="B31" i="23"/>
  <c r="AG30" i="23"/>
  <c r="B30" i="23"/>
  <c r="AG29" i="23"/>
  <c r="B29" i="23"/>
  <c r="AG28" i="23"/>
  <c r="AE28" i="23"/>
  <c r="AC28" i="23"/>
  <c r="AA28" i="23"/>
  <c r="Y28" i="23"/>
  <c r="W28" i="23"/>
  <c r="U28" i="23"/>
  <c r="S28" i="23"/>
  <c r="Q28" i="23"/>
  <c r="O28" i="23"/>
  <c r="M28" i="23"/>
  <c r="K28" i="23"/>
  <c r="I28" i="23"/>
  <c r="G28" i="23"/>
  <c r="E28" i="23"/>
  <c r="C28" i="23"/>
  <c r="AI21" i="23"/>
  <c r="AI20" i="23"/>
  <c r="AI19" i="23"/>
  <c r="AI18" i="23"/>
  <c r="AI17" i="23"/>
  <c r="AI16" i="23"/>
  <c r="AI15" i="23"/>
  <c r="AI14" i="23"/>
  <c r="AI13" i="23"/>
  <c r="AI12" i="23"/>
  <c r="AI11" i="23"/>
  <c r="AI10" i="23"/>
  <c r="AI9" i="23"/>
  <c r="AI8" i="23"/>
  <c r="AI7" i="23"/>
  <c r="AI6" i="23"/>
  <c r="AI5" i="23"/>
  <c r="AI4" i="23"/>
  <c r="AG46" i="22"/>
  <c r="AE46" i="22"/>
  <c r="AC46" i="22"/>
  <c r="AG44" i="22"/>
  <c r="AE44" i="22"/>
  <c r="AC44" i="22"/>
  <c r="AJ19" i="22"/>
  <c r="M19" i="4" s="1"/>
  <c r="AG43" i="22"/>
  <c r="AE43" i="22"/>
  <c r="AC43" i="22"/>
  <c r="AG42" i="22"/>
  <c r="AE42" i="22"/>
  <c r="AC42" i="22"/>
  <c r="B42" i="22"/>
  <c r="AG41" i="22"/>
  <c r="AE41" i="22"/>
  <c r="AC41" i="22"/>
  <c r="B41" i="22"/>
  <c r="AG40" i="22"/>
  <c r="AE40" i="22"/>
  <c r="AC40" i="22"/>
  <c r="B40" i="22"/>
  <c r="AG39" i="22"/>
  <c r="AE39" i="22"/>
  <c r="AC39" i="22"/>
  <c r="B39" i="22"/>
  <c r="AG38" i="22"/>
  <c r="AE38" i="22"/>
  <c r="AC38" i="22"/>
  <c r="B38" i="22"/>
  <c r="AG37" i="22"/>
  <c r="AE37" i="22"/>
  <c r="AC37" i="22"/>
  <c r="B37" i="22"/>
  <c r="AG36" i="22"/>
  <c r="AE36" i="22"/>
  <c r="AC36" i="22"/>
  <c r="B36" i="22"/>
  <c r="AG35" i="22"/>
  <c r="AE35" i="22"/>
  <c r="AC35" i="22"/>
  <c r="B35" i="22"/>
  <c r="AG34" i="22"/>
  <c r="AE34" i="22"/>
  <c r="AC34" i="22"/>
  <c r="B34" i="22"/>
  <c r="AG33" i="22"/>
  <c r="AE33" i="22"/>
  <c r="AC33" i="22"/>
  <c r="B33" i="22"/>
  <c r="AG32" i="22"/>
  <c r="AE32" i="22"/>
  <c r="AC32" i="22"/>
  <c r="B32" i="22"/>
  <c r="AG31" i="22"/>
  <c r="AE31" i="22"/>
  <c r="AC31" i="22"/>
  <c r="B31" i="22"/>
  <c r="AG30" i="22"/>
  <c r="AE30" i="22"/>
  <c r="AC30" i="22"/>
  <c r="B30" i="22"/>
  <c r="AG29" i="22"/>
  <c r="AE29" i="22"/>
  <c r="AC29" i="22"/>
  <c r="B29" i="22"/>
  <c r="AG28" i="22"/>
  <c r="AE28" i="22"/>
  <c r="AC28" i="22"/>
  <c r="C28" i="22"/>
  <c r="AI21" i="22"/>
  <c r="AJ20" i="22"/>
  <c r="M20" i="4" s="1"/>
  <c r="AI20" i="22"/>
  <c r="AI19" i="22"/>
  <c r="AI18" i="22"/>
  <c r="AI17" i="22"/>
  <c r="AI16" i="22"/>
  <c r="AI15" i="22"/>
  <c r="AI14" i="22"/>
  <c r="AI13" i="22"/>
  <c r="AI12" i="22"/>
  <c r="AI11" i="22"/>
  <c r="AI10" i="22"/>
  <c r="AI9" i="22"/>
  <c r="AI8" i="22"/>
  <c r="AI7" i="22"/>
  <c r="AI6" i="22"/>
  <c r="AI5" i="22"/>
  <c r="AI4" i="22"/>
  <c r="AG46" i="21"/>
  <c r="AE46" i="21"/>
  <c r="AG44" i="21"/>
  <c r="AE44" i="21"/>
  <c r="AJ19" i="21"/>
  <c r="L19" i="4" s="1"/>
  <c r="AG43" i="21"/>
  <c r="AE43" i="21"/>
  <c r="AG42" i="21"/>
  <c r="AE42" i="21"/>
  <c r="B42" i="21"/>
  <c r="AG41" i="21"/>
  <c r="AE41" i="21"/>
  <c r="B41" i="21"/>
  <c r="AG40" i="21"/>
  <c r="AE40" i="21"/>
  <c r="AJ15" i="21"/>
  <c r="L15" i="4" s="1"/>
  <c r="B40" i="21"/>
  <c r="AG39" i="21"/>
  <c r="AE39" i="21"/>
  <c r="B39" i="21"/>
  <c r="AG38" i="21"/>
  <c r="AE38" i="21"/>
  <c r="AJ13" i="21"/>
  <c r="L13" i="4" s="1"/>
  <c r="B38" i="21"/>
  <c r="AG37" i="21"/>
  <c r="AE37" i="21"/>
  <c r="AJ12" i="21"/>
  <c r="L12" i="4" s="1"/>
  <c r="B37" i="21"/>
  <c r="AG36" i="21"/>
  <c r="AE36" i="21"/>
  <c r="B36" i="21"/>
  <c r="AG35" i="21"/>
  <c r="AE35" i="21"/>
  <c r="B35" i="21"/>
  <c r="AG34" i="21"/>
  <c r="AE34" i="21"/>
  <c r="AJ9" i="21"/>
  <c r="L9" i="4" s="1"/>
  <c r="B34" i="21"/>
  <c r="AG33" i="21"/>
  <c r="AE33" i="21"/>
  <c r="B33" i="21"/>
  <c r="AG32" i="21"/>
  <c r="AE32" i="21"/>
  <c r="AJ7" i="21"/>
  <c r="L7" i="4" s="1"/>
  <c r="B32" i="21"/>
  <c r="AG31" i="21"/>
  <c r="AE31" i="21"/>
  <c r="AJ6" i="21"/>
  <c r="L6" i="4" s="1"/>
  <c r="B31" i="21"/>
  <c r="AG30" i="21"/>
  <c r="AE30" i="21"/>
  <c r="AJ5" i="21"/>
  <c r="L5" i="4" s="1"/>
  <c r="B30" i="21"/>
  <c r="AG29" i="21"/>
  <c r="AE29" i="21"/>
  <c r="B29" i="21"/>
  <c r="AG28" i="21"/>
  <c r="AE28" i="21"/>
  <c r="AC28" i="21"/>
  <c r="AA28" i="21"/>
  <c r="Y28" i="21"/>
  <c r="W28" i="21"/>
  <c r="U28" i="21"/>
  <c r="S28" i="21"/>
  <c r="Q28" i="21"/>
  <c r="O28" i="21"/>
  <c r="M28" i="21"/>
  <c r="K28" i="21"/>
  <c r="I28" i="21"/>
  <c r="G28" i="21"/>
  <c r="E28" i="21"/>
  <c r="C28" i="21"/>
  <c r="AJ21" i="21"/>
  <c r="L21" i="4" s="1"/>
  <c r="AI21" i="21"/>
  <c r="AJ20" i="21"/>
  <c r="L20" i="4" s="1"/>
  <c r="AI20" i="21"/>
  <c r="AI19" i="21"/>
  <c r="AI18" i="21"/>
  <c r="AJ17" i="21"/>
  <c r="L17" i="4" s="1"/>
  <c r="AI17" i="21"/>
  <c r="AI16" i="21"/>
  <c r="AI15" i="21"/>
  <c r="AI14" i="21"/>
  <c r="AI13" i="21"/>
  <c r="AI12" i="21"/>
  <c r="AJ11" i="21"/>
  <c r="L11" i="4" s="1"/>
  <c r="AI11" i="21"/>
  <c r="AI10" i="21"/>
  <c r="AI9" i="21"/>
  <c r="AI8" i="21"/>
  <c r="AI7" i="21"/>
  <c r="AI6" i="21"/>
  <c r="AI5" i="21"/>
  <c r="AI4" i="21"/>
  <c r="AG46" i="20"/>
  <c r="AE46" i="20"/>
  <c r="AC46" i="20"/>
  <c r="AG44" i="20"/>
  <c r="AE44" i="20"/>
  <c r="AC44" i="20"/>
  <c r="AG43" i="20"/>
  <c r="AE43" i="20"/>
  <c r="AC43" i="20"/>
  <c r="AG42" i="20"/>
  <c r="AE42" i="20"/>
  <c r="AC42" i="20"/>
  <c r="B42" i="20"/>
  <c r="AG41" i="20"/>
  <c r="AE41" i="20"/>
  <c r="AC41" i="20"/>
  <c r="AJ41" i="20"/>
  <c r="B41" i="20"/>
  <c r="AG40" i="20"/>
  <c r="AE40" i="20"/>
  <c r="AC40" i="20"/>
  <c r="B40" i="20"/>
  <c r="AG39" i="20"/>
  <c r="AE39" i="20"/>
  <c r="AC39" i="20"/>
  <c r="B39" i="20"/>
  <c r="AG38" i="20"/>
  <c r="AE38" i="20"/>
  <c r="AC38" i="20"/>
  <c r="B38" i="20"/>
  <c r="AG37" i="20"/>
  <c r="AE37" i="20"/>
  <c r="AC37" i="20"/>
  <c r="AJ37" i="20"/>
  <c r="B37" i="20"/>
  <c r="AG36" i="20"/>
  <c r="AE36" i="20"/>
  <c r="AC36" i="20"/>
  <c r="B36" i="20"/>
  <c r="AG35" i="20"/>
  <c r="AE35" i="20"/>
  <c r="AC35" i="20"/>
  <c r="B35" i="20"/>
  <c r="AG34" i="20"/>
  <c r="AE34" i="20"/>
  <c r="AC34" i="20"/>
  <c r="B34" i="20"/>
  <c r="AG33" i="20"/>
  <c r="AE33" i="20"/>
  <c r="AC33" i="20"/>
  <c r="AJ33" i="20"/>
  <c r="B33" i="20"/>
  <c r="AG32" i="20"/>
  <c r="AE32" i="20"/>
  <c r="AC32" i="20"/>
  <c r="B32" i="20"/>
  <c r="AG31" i="20"/>
  <c r="AE31" i="20"/>
  <c r="AC31" i="20"/>
  <c r="B31" i="20"/>
  <c r="AG30" i="20"/>
  <c r="AE30" i="20"/>
  <c r="AC30" i="20"/>
  <c r="B30" i="20"/>
  <c r="AG29" i="20"/>
  <c r="AE29" i="20"/>
  <c r="AC29" i="20"/>
  <c r="B29" i="20"/>
  <c r="AG28" i="20"/>
  <c r="AE28" i="20"/>
  <c r="AC28" i="20"/>
  <c r="AA28" i="20"/>
  <c r="Y28" i="20"/>
  <c r="W28" i="20"/>
  <c r="U28" i="20"/>
  <c r="S28" i="20"/>
  <c r="Q28" i="20"/>
  <c r="O28" i="20"/>
  <c r="M28" i="20"/>
  <c r="K28" i="20"/>
  <c r="I28" i="20"/>
  <c r="G28" i="20"/>
  <c r="E28" i="20"/>
  <c r="C28" i="20"/>
  <c r="AI21" i="20"/>
  <c r="AJ20" i="20"/>
  <c r="K20" i="4" s="1"/>
  <c r="AI20" i="20"/>
  <c r="AI19" i="20"/>
  <c r="AI18" i="20"/>
  <c r="AI17" i="20"/>
  <c r="AI16" i="20"/>
  <c r="AI15" i="20"/>
  <c r="AI14" i="20"/>
  <c r="AI13" i="20"/>
  <c r="AJ12" i="20"/>
  <c r="K12" i="4" s="1"/>
  <c r="AI12" i="20"/>
  <c r="AI11" i="20"/>
  <c r="AI10" i="20"/>
  <c r="AI9" i="20"/>
  <c r="AI8" i="20"/>
  <c r="AI7" i="20"/>
  <c r="AI6" i="20"/>
  <c r="AI5" i="20"/>
  <c r="AJ44" i="28" l="1"/>
  <c r="AJ5" i="28"/>
  <c r="S5" i="4" s="1"/>
  <c r="AJ6" i="28"/>
  <c r="S6" i="4" s="1"/>
  <c r="AJ9" i="28"/>
  <c r="S9" i="4" s="1"/>
  <c r="AJ10" i="28"/>
  <c r="S10" i="4" s="1"/>
  <c r="AJ13" i="28"/>
  <c r="S13" i="4" s="1"/>
  <c r="AJ14" i="28"/>
  <c r="S14" i="4" s="1"/>
  <c r="AJ17" i="28"/>
  <c r="S17" i="4" s="1"/>
  <c r="AJ32" i="28"/>
  <c r="AJ33" i="28"/>
  <c r="AJ36" i="28"/>
  <c r="AJ40" i="28"/>
  <c r="AJ29" i="28"/>
  <c r="AJ7" i="28"/>
  <c r="S7" i="4" s="1"/>
  <c r="AJ11" i="28"/>
  <c r="S11" i="4" s="1"/>
  <c r="AJ37" i="28"/>
  <c r="AJ15" i="28"/>
  <c r="S15" i="4" s="1"/>
  <c r="AJ41" i="28"/>
  <c r="AJ19" i="28"/>
  <c r="S19" i="4" s="1"/>
  <c r="AJ17" i="27"/>
  <c r="AJ16" i="27"/>
  <c r="AJ41" i="27"/>
  <c r="AJ33" i="27"/>
  <c r="AJ46" i="27"/>
  <c r="AJ36" i="27"/>
  <c r="AJ11" i="27"/>
  <c r="AJ32" i="27"/>
  <c r="AJ7" i="27"/>
  <c r="AJ34" i="27"/>
  <c r="AJ19" i="27"/>
  <c r="AJ18" i="27"/>
  <c r="AJ45" i="27"/>
  <c r="AJ38" i="27"/>
  <c r="AJ4" i="27"/>
  <c r="AJ29" i="27"/>
  <c r="AJ42" i="26"/>
  <c r="AJ17" i="26"/>
  <c r="Q17" i="4" s="1"/>
  <c r="AJ10" i="26"/>
  <c r="Q10" i="4" s="1"/>
  <c r="AJ35" i="26"/>
  <c r="AJ46" i="26"/>
  <c r="AJ21" i="26"/>
  <c r="Q21" i="4" s="1"/>
  <c r="AJ6" i="26"/>
  <c r="Q6" i="4" s="1"/>
  <c r="AJ31" i="26"/>
  <c r="AJ37" i="26"/>
  <c r="AJ14" i="26"/>
  <c r="Q14" i="4" s="1"/>
  <c r="AJ39" i="26"/>
  <c r="AJ18" i="26"/>
  <c r="Q18" i="4" s="1"/>
  <c r="AJ30" i="26"/>
  <c r="AJ5" i="26"/>
  <c r="Q5" i="4" s="1"/>
  <c r="AJ16" i="26"/>
  <c r="Q16" i="4" s="1"/>
  <c r="AJ41" i="26"/>
  <c r="AJ34" i="26"/>
  <c r="AJ9" i="26"/>
  <c r="Q9" i="4" s="1"/>
  <c r="AJ11" i="26"/>
  <c r="Q11" i="4" s="1"/>
  <c r="AJ7" i="26"/>
  <c r="Q7" i="4" s="1"/>
  <c r="AJ45" i="26"/>
  <c r="AJ38" i="26"/>
  <c r="AJ13" i="26"/>
  <c r="Q13" i="4" s="1"/>
  <c r="AJ15" i="26"/>
  <c r="Q15" i="4" s="1"/>
  <c r="AJ4" i="26"/>
  <c r="Q4" i="4" s="1"/>
  <c r="AJ29" i="26"/>
  <c r="AJ4" i="24"/>
  <c r="O4" i="4" s="1"/>
  <c r="AJ6" i="23"/>
  <c r="N6" i="4" s="1"/>
  <c r="AJ17" i="23"/>
  <c r="N17" i="4" s="1"/>
  <c r="AJ5" i="23"/>
  <c r="N5" i="4" s="1"/>
  <c r="AJ9" i="23"/>
  <c r="N9" i="4" s="1"/>
  <c r="AJ41" i="23"/>
  <c r="AJ10" i="23"/>
  <c r="N10" i="4" s="1"/>
  <c r="AJ37" i="23"/>
  <c r="AJ18" i="23"/>
  <c r="N18" i="4" s="1"/>
  <c r="AJ14" i="23"/>
  <c r="N14" i="4" s="1"/>
  <c r="AJ29" i="23"/>
  <c r="AJ5" i="22"/>
  <c r="M5" i="4" s="1"/>
  <c r="AJ32" i="22"/>
  <c r="AJ9" i="22"/>
  <c r="M9" i="4" s="1"/>
  <c r="AJ14" i="25"/>
  <c r="P14" i="4" s="1"/>
  <c r="AJ4" i="25"/>
  <c r="P4" i="4" s="1"/>
  <c r="AJ6" i="25"/>
  <c r="P6" i="4" s="1"/>
  <c r="AJ5" i="25"/>
  <c r="P5" i="4" s="1"/>
  <c r="AJ13" i="25"/>
  <c r="P13" i="4" s="1"/>
  <c r="P17" i="4"/>
  <c r="AJ21" i="25"/>
  <c r="P21" i="4" s="1"/>
  <c r="AJ10" i="25"/>
  <c r="P10" i="4" s="1"/>
  <c r="AJ8" i="25"/>
  <c r="P8" i="4" s="1"/>
  <c r="AJ9" i="25"/>
  <c r="P9" i="4" s="1"/>
  <c r="AJ12" i="25"/>
  <c r="P12" i="4" s="1"/>
  <c r="AJ14" i="24"/>
  <c r="O14" i="4" s="1"/>
  <c r="AJ36" i="22"/>
  <c r="AJ13" i="22"/>
  <c r="M13" i="4" s="1"/>
  <c r="AJ40" i="22"/>
  <c r="AJ11" i="22"/>
  <c r="M11" i="4" s="1"/>
  <c r="AJ15" i="22"/>
  <c r="M15" i="4" s="1"/>
  <c r="AJ18" i="22"/>
  <c r="M18" i="4" s="1"/>
  <c r="AJ17" i="22"/>
  <c r="M17" i="4" s="1"/>
  <c r="AJ7" i="22"/>
  <c r="M7" i="4" s="1"/>
  <c r="AJ8" i="22"/>
  <c r="M8" i="4" s="1"/>
  <c r="AJ33" i="22"/>
  <c r="AJ12" i="22"/>
  <c r="M12" i="4" s="1"/>
  <c r="AJ37" i="22"/>
  <c r="AJ16" i="22"/>
  <c r="M16" i="4" s="1"/>
  <c r="AJ41" i="22"/>
  <c r="AJ30" i="22"/>
  <c r="AJ42" i="22"/>
  <c r="AJ43" i="22"/>
  <c r="AJ44" i="22"/>
  <c r="AJ21" i="22"/>
  <c r="M21" i="4" s="1"/>
  <c r="AJ46" i="22"/>
  <c r="AJ31" i="22"/>
  <c r="AJ10" i="22"/>
  <c r="M10" i="4" s="1"/>
  <c r="AJ35" i="22"/>
  <c r="AJ39" i="22"/>
  <c r="AJ38" i="22"/>
  <c r="AJ34" i="22"/>
  <c r="AJ4" i="22"/>
  <c r="M4" i="4" s="1"/>
  <c r="AJ16" i="21"/>
  <c r="L16" i="4" s="1"/>
  <c r="AJ8" i="21"/>
  <c r="L8" i="4" s="1"/>
  <c r="AJ18" i="21"/>
  <c r="L18" i="4" s="1"/>
  <c r="AJ10" i="21"/>
  <c r="L10" i="4" s="1"/>
  <c r="AJ14" i="21"/>
  <c r="L14" i="4" s="1"/>
  <c r="AJ4" i="21"/>
  <c r="L4" i="4" s="1"/>
  <c r="AJ8" i="20"/>
  <c r="K8" i="4" s="1"/>
  <c r="AJ42" i="20"/>
  <c r="AJ17" i="20"/>
  <c r="K17" i="4" s="1"/>
  <c r="AJ46" i="20"/>
  <c r="AJ14" i="20"/>
  <c r="K14" i="4" s="1"/>
  <c r="AJ39" i="20"/>
  <c r="AJ30" i="20"/>
  <c r="AJ5" i="20"/>
  <c r="K5" i="4" s="1"/>
  <c r="AJ6" i="20"/>
  <c r="K6" i="4" s="1"/>
  <c r="AJ31" i="20"/>
  <c r="AJ36" i="20"/>
  <c r="AJ16" i="20"/>
  <c r="K16" i="4" s="1"/>
  <c r="AJ32" i="20"/>
  <c r="AJ44" i="20"/>
  <c r="AJ19" i="20"/>
  <c r="K19" i="4" s="1"/>
  <c r="AJ40" i="20"/>
  <c r="AJ10" i="20"/>
  <c r="K10" i="4" s="1"/>
  <c r="AJ35" i="20"/>
  <c r="AJ43" i="20"/>
  <c r="AJ13" i="20"/>
  <c r="K13" i="4" s="1"/>
  <c r="AJ9" i="20"/>
  <c r="K9" i="4" s="1"/>
  <c r="AJ31" i="28"/>
  <c r="AJ35" i="28"/>
  <c r="AJ39" i="28"/>
  <c r="AJ43" i="28"/>
  <c r="AJ43" i="27"/>
  <c r="AJ31" i="27"/>
  <c r="AJ35" i="27"/>
  <c r="AJ39" i="27"/>
  <c r="AJ43" i="26"/>
  <c r="AJ18" i="25"/>
  <c r="P18" i="4" s="1"/>
  <c r="AJ5" i="24"/>
  <c r="O5" i="4" s="1"/>
  <c r="AJ13" i="24"/>
  <c r="O13" i="4" s="1"/>
  <c r="AJ21" i="24"/>
  <c r="O21" i="4" s="1"/>
  <c r="AJ32" i="24"/>
  <c r="AJ36" i="24"/>
  <c r="AJ40" i="24"/>
  <c r="AJ31" i="24"/>
  <c r="AJ9" i="24"/>
  <c r="O9" i="4" s="1"/>
  <c r="AJ35" i="24"/>
  <c r="AJ39" i="24"/>
  <c r="AJ17" i="24"/>
  <c r="O17" i="4" s="1"/>
  <c r="AJ29" i="24"/>
  <c r="AJ7" i="24"/>
  <c r="O7" i="4" s="1"/>
  <c r="AJ33" i="24"/>
  <c r="AJ11" i="24"/>
  <c r="O11" i="4" s="1"/>
  <c r="AJ37" i="24"/>
  <c r="AJ15" i="24"/>
  <c r="O15" i="4" s="1"/>
  <c r="AJ41" i="24"/>
  <c r="AJ19" i="24"/>
  <c r="O19" i="4" s="1"/>
  <c r="AJ18" i="24"/>
  <c r="O18" i="4" s="1"/>
  <c r="AJ46" i="23"/>
  <c r="AJ30" i="23"/>
  <c r="AJ34" i="23"/>
  <c r="AJ38" i="23"/>
  <c r="AJ42" i="23"/>
  <c r="AJ43" i="23"/>
  <c r="AJ44" i="23"/>
  <c r="AJ45" i="23"/>
  <c r="AJ21" i="23"/>
  <c r="N21" i="4" s="1"/>
  <c r="AJ4" i="23"/>
  <c r="N4" i="4" s="1"/>
  <c r="AJ31" i="23"/>
  <c r="AJ8" i="23"/>
  <c r="N8" i="4" s="1"/>
  <c r="AJ35" i="23"/>
  <c r="AJ12" i="23"/>
  <c r="N12" i="4" s="1"/>
  <c r="AJ39" i="23"/>
  <c r="AJ16" i="23"/>
  <c r="N16" i="4" s="1"/>
  <c r="AJ20" i="23"/>
  <c r="N20" i="4" s="1"/>
  <c r="T20" i="4" s="1"/>
  <c r="AJ7" i="23"/>
  <c r="N7" i="4" s="1"/>
  <c r="AJ36" i="23"/>
  <c r="AJ15" i="23"/>
  <c r="N15" i="4" s="1"/>
  <c r="AJ19" i="23"/>
  <c r="N19" i="4" s="1"/>
  <c r="AJ40" i="23"/>
  <c r="AJ32" i="23"/>
  <c r="AJ11" i="23"/>
  <c r="N11" i="4" s="1"/>
  <c r="AJ4" i="20"/>
  <c r="AJ29" i="20"/>
  <c r="AJ7" i="20"/>
  <c r="K7" i="4" s="1"/>
  <c r="AJ11" i="20"/>
  <c r="K11" i="4" s="1"/>
  <c r="AJ15" i="20"/>
  <c r="K15" i="4" s="1"/>
  <c r="AJ21" i="20"/>
  <c r="K21" i="4" s="1"/>
  <c r="AJ6" i="22"/>
  <c r="M6" i="4" s="1"/>
  <c r="AJ14" i="22"/>
  <c r="M14" i="4" s="1"/>
  <c r="AJ29" i="22"/>
  <c r="AJ29" i="21"/>
  <c r="AJ18" i="20"/>
  <c r="K18" i="4" s="1"/>
  <c r="AE46" i="16"/>
  <c r="AE30" i="16"/>
  <c r="AE31" i="16"/>
  <c r="AE32" i="16"/>
  <c r="AE33" i="16"/>
  <c r="AE34" i="16"/>
  <c r="AE35" i="16"/>
  <c r="AE36" i="16"/>
  <c r="AE37" i="16"/>
  <c r="AE38" i="16"/>
  <c r="AE39" i="16"/>
  <c r="AE40" i="16"/>
  <c r="AE41" i="16"/>
  <c r="AE42" i="16"/>
  <c r="AE43" i="16"/>
  <c r="AE44" i="16"/>
  <c r="AE45" i="16"/>
  <c r="AE29" i="16"/>
  <c r="A17" i="28" l="1"/>
  <c r="A16" i="28"/>
  <c r="A6" i="28"/>
  <c r="A19" i="28"/>
  <c r="A5" i="28"/>
  <c r="A11" i="28"/>
  <c r="A14" i="28"/>
  <c r="A13" i="28"/>
  <c r="A9" i="28"/>
  <c r="A12" i="28"/>
  <c r="A8" i="28"/>
  <c r="A20" i="28"/>
  <c r="A18" i="28"/>
  <c r="A15" i="28"/>
  <c r="A21" i="28"/>
  <c r="A7" i="28"/>
  <c r="A10" i="28"/>
  <c r="A4" i="28"/>
  <c r="A4" i="27"/>
  <c r="A9" i="27"/>
  <c r="A19" i="27"/>
  <c r="A17" i="27"/>
  <c r="A16" i="27"/>
  <c r="A15" i="27"/>
  <c r="A5" i="27"/>
  <c r="A14" i="27"/>
  <c r="A6" i="27"/>
  <c r="A11" i="27"/>
  <c r="A12" i="27"/>
  <c r="A13" i="27"/>
  <c r="A7" i="27"/>
  <c r="A21" i="27"/>
  <c r="A10" i="27"/>
  <c r="A18" i="27"/>
  <c r="A20" i="27"/>
  <c r="A8" i="27"/>
  <c r="A13" i="26"/>
  <c r="A8" i="26"/>
  <c r="A10" i="26"/>
  <c r="A11" i="26"/>
  <c r="A5" i="26"/>
  <c r="A9" i="26"/>
  <c r="A7" i="26"/>
  <c r="A4" i="26"/>
  <c r="A14" i="26"/>
  <c r="A19" i="26"/>
  <c r="A16" i="26"/>
  <c r="A12" i="26"/>
  <c r="A18" i="26"/>
  <c r="A15" i="26"/>
  <c r="A17" i="26"/>
  <c r="A21" i="26"/>
  <c r="A20" i="26"/>
  <c r="A6" i="26"/>
  <c r="A21" i="25"/>
  <c r="A18" i="25"/>
  <c r="A9" i="25"/>
  <c r="T13" i="4"/>
  <c r="A5" i="24"/>
  <c r="T11" i="4"/>
  <c r="T19" i="4"/>
  <c r="T12" i="4"/>
  <c r="A11" i="23"/>
  <c r="T7" i="4"/>
  <c r="T5" i="4"/>
  <c r="T21" i="4"/>
  <c r="T17" i="4"/>
  <c r="T15" i="4"/>
  <c r="T9" i="4"/>
  <c r="T6" i="4"/>
  <c r="A15" i="25"/>
  <c r="A20" i="25"/>
  <c r="A9" i="24"/>
  <c r="A15" i="24"/>
  <c r="A21" i="24"/>
  <c r="A11" i="24"/>
  <c r="A20" i="22"/>
  <c r="A8" i="22"/>
  <c r="A12" i="22"/>
  <c r="A7" i="22"/>
  <c r="A16" i="22"/>
  <c r="A5" i="22"/>
  <c r="A9" i="22"/>
  <c r="A13" i="22"/>
  <c r="A17" i="22"/>
  <c r="A21" i="22"/>
  <c r="A11" i="22"/>
  <c r="A19" i="22"/>
  <c r="A10" i="22"/>
  <c r="A14" i="22"/>
  <c r="A18" i="22"/>
  <c r="A6" i="22"/>
  <c r="A4" i="22"/>
  <c r="A15" i="22"/>
  <c r="T8" i="4"/>
  <c r="T10" i="4"/>
  <c r="T14" i="4"/>
  <c r="T18" i="4"/>
  <c r="T16" i="4"/>
  <c r="A6" i="21"/>
  <c r="A7" i="21"/>
  <c r="A9" i="21"/>
  <c r="A18" i="21"/>
  <c r="A14" i="21"/>
  <c r="A13" i="21"/>
  <c r="A11" i="21"/>
  <c r="A16" i="21"/>
  <c r="A17" i="21"/>
  <c r="A10" i="21"/>
  <c r="A15" i="21"/>
  <c r="A21" i="21"/>
  <c r="A19" i="21"/>
  <c r="A4" i="21"/>
  <c r="A12" i="21"/>
  <c r="A5" i="21"/>
  <c r="A20" i="21"/>
  <c r="A8" i="21"/>
  <c r="K4" i="4"/>
  <c r="A4" i="20"/>
  <c r="A7" i="20"/>
  <c r="A11" i="20"/>
  <c r="A15" i="20"/>
  <c r="A19" i="20"/>
  <c r="A8" i="20"/>
  <c r="A12" i="20"/>
  <c r="A16" i="20"/>
  <c r="A20" i="20"/>
  <c r="A9" i="20"/>
  <c r="A17" i="20"/>
  <c r="A21" i="20"/>
  <c r="A5" i="20"/>
  <c r="A6" i="20"/>
  <c r="A10" i="20"/>
  <c r="A14" i="20"/>
  <c r="A18" i="20"/>
  <c r="A13" i="20"/>
  <c r="A11" i="25"/>
  <c r="A12" i="25"/>
  <c r="A8" i="25"/>
  <c r="A5" i="25"/>
  <c r="A7" i="25"/>
  <c r="A17" i="25"/>
  <c r="A14" i="25"/>
  <c r="A10" i="25"/>
  <c r="A19" i="25"/>
  <c r="A16" i="25"/>
  <c r="A13" i="25"/>
  <c r="A6" i="25"/>
  <c r="A4" i="25"/>
  <c r="A12" i="24"/>
  <c r="A18" i="24"/>
  <c r="A8" i="24"/>
  <c r="A14" i="24"/>
  <c r="A7" i="24"/>
  <c r="A6" i="24"/>
  <c r="A17" i="24"/>
  <c r="A10" i="24"/>
  <c r="A19" i="24"/>
  <c r="A16" i="24"/>
  <c r="A4" i="24"/>
  <c r="A13" i="24"/>
  <c r="A20" i="24"/>
  <c r="A7" i="23"/>
  <c r="A14" i="23"/>
  <c r="A16" i="23"/>
  <c r="A21" i="23"/>
  <c r="A15" i="23"/>
  <c r="A20" i="23"/>
  <c r="A4" i="23"/>
  <c r="A9" i="23"/>
  <c r="A10" i="23"/>
  <c r="A12" i="23"/>
  <c r="A5" i="23"/>
  <c r="A18" i="23"/>
  <c r="A19" i="23"/>
  <c r="A17" i="23"/>
  <c r="A6" i="23"/>
  <c r="A8" i="23"/>
  <c r="A13" i="23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A13" i="4" l="1"/>
  <c r="A8" i="4"/>
  <c r="A16" i="4"/>
  <c r="A4" i="4"/>
  <c r="A12" i="4"/>
  <c r="A18" i="4"/>
  <c r="A21" i="4"/>
  <c r="A15" i="4"/>
  <c r="A14" i="4"/>
  <c r="A20" i="4"/>
  <c r="A7" i="4"/>
  <c r="A10" i="4"/>
  <c r="A5" i="4"/>
  <c r="A17" i="4"/>
  <c r="A11" i="4"/>
  <c r="A6" i="4"/>
  <c r="A19" i="4"/>
  <c r="A9" i="4"/>
  <c r="AC30" i="16"/>
  <c r="AC31" i="16"/>
  <c r="AC32" i="16"/>
  <c r="AC33" i="16"/>
  <c r="AC34" i="16"/>
  <c r="AC35" i="16"/>
  <c r="AC36" i="16"/>
  <c r="AC37" i="16"/>
  <c r="AC38" i="16"/>
  <c r="AC39" i="16"/>
  <c r="AC40" i="16"/>
  <c r="AC41" i="16"/>
  <c r="AC42" i="16"/>
  <c r="AC43" i="16"/>
  <c r="AC44" i="16"/>
  <c r="AC45" i="16"/>
  <c r="AC46" i="16"/>
  <c r="AC29" i="16"/>
  <c r="Y30" i="16"/>
  <c r="AA30" i="16"/>
  <c r="Y31" i="16"/>
  <c r="AA31" i="16"/>
  <c r="Y32" i="16"/>
  <c r="AA32" i="16"/>
  <c r="Y33" i="16"/>
  <c r="AA33" i="16"/>
  <c r="Y34" i="16"/>
  <c r="AA34" i="16"/>
  <c r="Y35" i="16"/>
  <c r="AA35" i="16"/>
  <c r="Y36" i="16"/>
  <c r="AA36" i="16"/>
  <c r="Y37" i="16"/>
  <c r="AA37" i="16"/>
  <c r="Y38" i="16"/>
  <c r="AA38" i="16"/>
  <c r="Y39" i="16"/>
  <c r="AA39" i="16"/>
  <c r="Y40" i="16"/>
  <c r="AA40" i="16"/>
  <c r="Y41" i="16"/>
  <c r="AA41" i="16"/>
  <c r="Y42" i="16"/>
  <c r="AA42" i="16"/>
  <c r="Y43" i="16"/>
  <c r="AA43" i="16"/>
  <c r="Y44" i="16"/>
  <c r="AA44" i="16"/>
  <c r="Y45" i="16"/>
  <c r="AA45" i="16"/>
  <c r="Y46" i="16"/>
  <c r="AA46" i="16"/>
  <c r="AA29" i="16"/>
  <c r="Y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29" i="16"/>
  <c r="O30" i="16"/>
  <c r="O31" i="16"/>
  <c r="O32" i="16"/>
  <c r="O33" i="16"/>
  <c r="O34" i="16"/>
  <c r="O35" i="16"/>
  <c r="O36" i="16"/>
  <c r="O37" i="16"/>
  <c r="O38" i="16"/>
  <c r="O39" i="16"/>
  <c r="O40" i="16"/>
  <c r="O41" i="16"/>
  <c r="O42" i="16"/>
  <c r="O43" i="16"/>
  <c r="O44" i="16"/>
  <c r="O45" i="16"/>
  <c r="O46" i="16"/>
  <c r="O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29" i="16"/>
  <c r="S30" i="16"/>
  <c r="S31" i="16"/>
  <c r="S32" i="16"/>
  <c r="S33" i="16"/>
  <c r="S34" i="16"/>
  <c r="S35" i="16"/>
  <c r="S36" i="16"/>
  <c r="S37" i="16"/>
  <c r="S38" i="16"/>
  <c r="S39" i="16"/>
  <c r="S40" i="16"/>
  <c r="S41" i="16"/>
  <c r="S42" i="16"/>
  <c r="S43" i="16"/>
  <c r="S44" i="16"/>
  <c r="S45" i="16"/>
  <c r="S46" i="16"/>
  <c r="S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Q42" i="16"/>
  <c r="Q43" i="16"/>
  <c r="Q44" i="16"/>
  <c r="Q45" i="16"/>
  <c r="Q46" i="16"/>
  <c r="Q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29" i="16"/>
  <c r="C30" i="16" l="1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29" i="16"/>
  <c r="AJ32" i="16" l="1"/>
  <c r="AJ34" i="16"/>
  <c r="AJ35" i="16"/>
  <c r="AJ36" i="16"/>
  <c r="AJ37" i="16"/>
  <c r="AJ38" i="16"/>
  <c r="AJ39" i="16"/>
  <c r="AJ41" i="16"/>
  <c r="AJ43" i="16"/>
  <c r="AJ44" i="16"/>
  <c r="AJ45" i="16"/>
  <c r="AJ46" i="16"/>
  <c r="AJ30" i="16"/>
  <c r="AJ31" i="16"/>
  <c r="AJ33" i="16"/>
  <c r="AJ40" i="16"/>
  <c r="AJ42" i="16"/>
  <c r="C28" i="18" l="1"/>
  <c r="E28" i="18"/>
  <c r="G28" i="18"/>
  <c r="I28" i="18"/>
  <c r="K28" i="18"/>
  <c r="M28" i="18"/>
  <c r="O28" i="18"/>
  <c r="Q28" i="18"/>
  <c r="S28" i="18"/>
  <c r="U28" i="18"/>
  <c r="W28" i="18"/>
  <c r="Y28" i="18"/>
  <c r="AA28" i="18"/>
  <c r="AE30" i="15" l="1"/>
  <c r="AE31" i="15"/>
  <c r="AE32" i="15"/>
  <c r="AE33" i="15"/>
  <c r="AE34" i="15"/>
  <c r="AE35" i="15"/>
  <c r="AE36" i="15"/>
  <c r="AE37" i="15"/>
  <c r="AE38" i="15"/>
  <c r="AE39" i="15"/>
  <c r="AE40" i="15"/>
  <c r="AE41" i="15"/>
  <c r="AE42" i="15"/>
  <c r="AE43" i="15"/>
  <c r="AE44" i="15"/>
  <c r="AE45" i="15"/>
  <c r="AE46" i="15"/>
  <c r="AE29" i="15"/>
  <c r="AC30" i="15" l="1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43" i="15"/>
  <c r="AC44" i="15"/>
  <c r="AC45" i="15"/>
  <c r="AC46" i="15"/>
  <c r="AC29" i="15"/>
  <c r="W29" i="15" l="1"/>
  <c r="W30" i="15"/>
  <c r="W31" i="15"/>
  <c r="W32" i="15"/>
  <c r="W33" i="15"/>
  <c r="W34" i="15"/>
  <c r="W35" i="15"/>
  <c r="W36" i="15"/>
  <c r="W37" i="15"/>
  <c r="W38" i="15"/>
  <c r="W39" i="15"/>
  <c r="W40" i="15"/>
  <c r="W41" i="15"/>
  <c r="W42" i="15"/>
  <c r="W43" i="15"/>
  <c r="W44" i="15"/>
  <c r="W45" i="15"/>
  <c r="W46" i="15"/>
  <c r="AA30" i="15"/>
  <c r="AA31" i="15"/>
  <c r="AA32" i="15"/>
  <c r="AA33" i="15"/>
  <c r="AA34" i="15"/>
  <c r="AA35" i="15"/>
  <c r="AA36" i="15"/>
  <c r="AA37" i="15"/>
  <c r="AA38" i="15"/>
  <c r="AA39" i="15"/>
  <c r="AA40" i="15"/>
  <c r="AA41" i="15"/>
  <c r="AA42" i="15"/>
  <c r="AA43" i="15"/>
  <c r="AA44" i="15"/>
  <c r="AA45" i="15"/>
  <c r="AA46" i="15"/>
  <c r="AA29" i="15"/>
  <c r="U30" i="15"/>
  <c r="Y30" i="15"/>
  <c r="U31" i="15"/>
  <c r="Y31" i="15"/>
  <c r="U32" i="15"/>
  <c r="Y32" i="15"/>
  <c r="U33" i="15"/>
  <c r="Y33" i="15"/>
  <c r="U34" i="15"/>
  <c r="Y34" i="15"/>
  <c r="U35" i="15"/>
  <c r="Y35" i="15"/>
  <c r="U36" i="15"/>
  <c r="Y36" i="15"/>
  <c r="U37" i="15"/>
  <c r="Y37" i="15"/>
  <c r="U38" i="15"/>
  <c r="Y38" i="15"/>
  <c r="U39" i="15"/>
  <c r="Y39" i="15"/>
  <c r="U40" i="15"/>
  <c r="Y40" i="15"/>
  <c r="U41" i="15"/>
  <c r="Y41" i="15"/>
  <c r="U42" i="15"/>
  <c r="Y42" i="15"/>
  <c r="U43" i="15"/>
  <c r="Y43" i="15"/>
  <c r="U44" i="15"/>
  <c r="Y44" i="15"/>
  <c r="U45" i="15"/>
  <c r="Y45" i="15"/>
  <c r="U46" i="15"/>
  <c r="Y46" i="15"/>
  <c r="Y29" i="15"/>
  <c r="U29" i="15"/>
  <c r="E30" i="15"/>
  <c r="G30" i="15"/>
  <c r="I30" i="15"/>
  <c r="K30" i="15"/>
  <c r="M30" i="15"/>
  <c r="O30" i="15"/>
  <c r="Q30" i="15"/>
  <c r="S30" i="15"/>
  <c r="E31" i="15"/>
  <c r="G31" i="15"/>
  <c r="I31" i="15"/>
  <c r="K31" i="15"/>
  <c r="M31" i="15"/>
  <c r="O31" i="15"/>
  <c r="Q31" i="15"/>
  <c r="S31" i="15"/>
  <c r="E32" i="15"/>
  <c r="G32" i="15"/>
  <c r="I32" i="15"/>
  <c r="K32" i="15"/>
  <c r="M32" i="15"/>
  <c r="O32" i="15"/>
  <c r="Q32" i="15"/>
  <c r="S32" i="15"/>
  <c r="E33" i="15"/>
  <c r="G33" i="15"/>
  <c r="I33" i="15"/>
  <c r="K33" i="15"/>
  <c r="M33" i="15"/>
  <c r="O33" i="15"/>
  <c r="Q33" i="15"/>
  <c r="S33" i="15"/>
  <c r="E34" i="15"/>
  <c r="G34" i="15"/>
  <c r="I34" i="15"/>
  <c r="K34" i="15"/>
  <c r="M34" i="15"/>
  <c r="O34" i="15"/>
  <c r="Q34" i="15"/>
  <c r="S34" i="15"/>
  <c r="E35" i="15"/>
  <c r="G35" i="15"/>
  <c r="I35" i="15"/>
  <c r="K35" i="15"/>
  <c r="M35" i="15"/>
  <c r="O35" i="15"/>
  <c r="Q35" i="15"/>
  <c r="S35" i="15"/>
  <c r="E36" i="15"/>
  <c r="G36" i="15"/>
  <c r="I36" i="15"/>
  <c r="K36" i="15"/>
  <c r="M36" i="15"/>
  <c r="O36" i="15"/>
  <c r="Q36" i="15"/>
  <c r="S36" i="15"/>
  <c r="E37" i="15"/>
  <c r="G37" i="15"/>
  <c r="I37" i="15"/>
  <c r="K37" i="15"/>
  <c r="M37" i="15"/>
  <c r="O37" i="15"/>
  <c r="Q37" i="15"/>
  <c r="S37" i="15"/>
  <c r="E38" i="15"/>
  <c r="G38" i="15"/>
  <c r="I38" i="15"/>
  <c r="K38" i="15"/>
  <c r="M38" i="15"/>
  <c r="O38" i="15"/>
  <c r="Q38" i="15"/>
  <c r="S38" i="15"/>
  <c r="E39" i="15"/>
  <c r="G39" i="15"/>
  <c r="I39" i="15"/>
  <c r="K39" i="15"/>
  <c r="M39" i="15"/>
  <c r="O39" i="15"/>
  <c r="Q39" i="15"/>
  <c r="S39" i="15"/>
  <c r="E40" i="15"/>
  <c r="G40" i="15"/>
  <c r="I40" i="15"/>
  <c r="K40" i="15"/>
  <c r="M40" i="15"/>
  <c r="O40" i="15"/>
  <c r="Q40" i="15"/>
  <c r="S40" i="15"/>
  <c r="E41" i="15"/>
  <c r="G41" i="15"/>
  <c r="I41" i="15"/>
  <c r="K41" i="15"/>
  <c r="M41" i="15"/>
  <c r="O41" i="15"/>
  <c r="Q41" i="15"/>
  <c r="S41" i="15"/>
  <c r="E42" i="15"/>
  <c r="G42" i="15"/>
  <c r="I42" i="15"/>
  <c r="K42" i="15"/>
  <c r="M42" i="15"/>
  <c r="O42" i="15"/>
  <c r="Q42" i="15"/>
  <c r="S42" i="15"/>
  <c r="E43" i="15"/>
  <c r="G43" i="15"/>
  <c r="I43" i="15"/>
  <c r="K43" i="15"/>
  <c r="M43" i="15"/>
  <c r="O43" i="15"/>
  <c r="Q43" i="15"/>
  <c r="S43" i="15"/>
  <c r="E44" i="15"/>
  <c r="G44" i="15"/>
  <c r="I44" i="15"/>
  <c r="K44" i="15"/>
  <c r="M44" i="15"/>
  <c r="O44" i="15"/>
  <c r="Q44" i="15"/>
  <c r="S44" i="15"/>
  <c r="E45" i="15"/>
  <c r="G45" i="15"/>
  <c r="I45" i="15"/>
  <c r="K45" i="15"/>
  <c r="M45" i="15"/>
  <c r="O45" i="15"/>
  <c r="Q45" i="15"/>
  <c r="S45" i="15"/>
  <c r="E46" i="15"/>
  <c r="G46" i="15"/>
  <c r="I46" i="15"/>
  <c r="K46" i="15"/>
  <c r="M46" i="15"/>
  <c r="O46" i="15"/>
  <c r="Q46" i="15"/>
  <c r="S46" i="15"/>
  <c r="S29" i="15"/>
  <c r="Q29" i="15"/>
  <c r="O29" i="15"/>
  <c r="M29" i="15"/>
  <c r="K29" i="15"/>
  <c r="I29" i="15"/>
  <c r="G29" i="15"/>
  <c r="E29" i="15"/>
  <c r="C30" i="15" l="1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29" i="15"/>
  <c r="F4" i="4" l="1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AE30" i="14" l="1"/>
  <c r="AE31" i="14"/>
  <c r="AE32" i="14"/>
  <c r="AE33" i="14"/>
  <c r="AE34" i="14"/>
  <c r="AE35" i="14"/>
  <c r="AE36" i="14"/>
  <c r="AE37" i="14"/>
  <c r="AE38" i="14"/>
  <c r="AE39" i="14"/>
  <c r="AE40" i="14"/>
  <c r="AE41" i="14"/>
  <c r="AE42" i="14"/>
  <c r="AE43" i="14"/>
  <c r="AE44" i="14"/>
  <c r="AE45" i="14"/>
  <c r="AE46" i="14"/>
  <c r="AE29" i="14"/>
  <c r="AJ45" i="15" l="1"/>
  <c r="AI5" i="15"/>
  <c r="AI6" i="15"/>
  <c r="AI7" i="15"/>
  <c r="AI8" i="15"/>
  <c r="AI9" i="15"/>
  <c r="AI10" i="15"/>
  <c r="AI11" i="15"/>
  <c r="AI12" i="15"/>
  <c r="AI13" i="15"/>
  <c r="AI14" i="15"/>
  <c r="AI15" i="15"/>
  <c r="AI16" i="15"/>
  <c r="AI17" i="15"/>
  <c r="AI18" i="15"/>
  <c r="AI19" i="15"/>
  <c r="AI20" i="15"/>
  <c r="AI21" i="15"/>
  <c r="AC29" i="14" l="1"/>
  <c r="AC30" i="14"/>
  <c r="AC31" i="14"/>
  <c r="AC32" i="14"/>
  <c r="AC33" i="14"/>
  <c r="AC34" i="14"/>
  <c r="AC35" i="14"/>
  <c r="AC36" i="14"/>
  <c r="AC37" i="14"/>
  <c r="AC38" i="14"/>
  <c r="AC39" i="14"/>
  <c r="AC40" i="14"/>
  <c r="AC41" i="14"/>
  <c r="AC42" i="14"/>
  <c r="AC43" i="14"/>
  <c r="AC44" i="14"/>
  <c r="AC45" i="14"/>
  <c r="AC46" i="14"/>
  <c r="W30" i="14" l="1"/>
  <c r="W31" i="14"/>
  <c r="W32" i="14"/>
  <c r="W33" i="14"/>
  <c r="W34" i="14"/>
  <c r="W35" i="14"/>
  <c r="W36" i="14"/>
  <c r="W37" i="14"/>
  <c r="W38" i="14"/>
  <c r="W39" i="14"/>
  <c r="W40" i="14"/>
  <c r="W41" i="14"/>
  <c r="W42" i="14"/>
  <c r="W43" i="14"/>
  <c r="W44" i="14"/>
  <c r="W45" i="14"/>
  <c r="W46" i="14"/>
  <c r="W29" i="14"/>
  <c r="AA30" i="14"/>
  <c r="AA31" i="14"/>
  <c r="AA32" i="14"/>
  <c r="AA33" i="14"/>
  <c r="AA34" i="14"/>
  <c r="AA35" i="14"/>
  <c r="AA36" i="14"/>
  <c r="AA37" i="14"/>
  <c r="AA38" i="14"/>
  <c r="AA39" i="14"/>
  <c r="AA40" i="14"/>
  <c r="AA41" i="14"/>
  <c r="AA42" i="14"/>
  <c r="AA43" i="14"/>
  <c r="AA44" i="14"/>
  <c r="AA45" i="14"/>
  <c r="AA46" i="14"/>
  <c r="AA29" i="14"/>
  <c r="Y30" i="14"/>
  <c r="Y31" i="14"/>
  <c r="Y32" i="14"/>
  <c r="Y33" i="14"/>
  <c r="Y34" i="14"/>
  <c r="Y35" i="14"/>
  <c r="Y36" i="14"/>
  <c r="Y37" i="14"/>
  <c r="Y38" i="14"/>
  <c r="Y39" i="14"/>
  <c r="Y40" i="14"/>
  <c r="Y41" i="14"/>
  <c r="Y42" i="14"/>
  <c r="Y43" i="14"/>
  <c r="Y44" i="14"/>
  <c r="Y45" i="14"/>
  <c r="Y46" i="14"/>
  <c r="Y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29" i="14"/>
  <c r="E30" i="14"/>
  <c r="G30" i="14"/>
  <c r="I30" i="14"/>
  <c r="K30" i="14"/>
  <c r="M30" i="14"/>
  <c r="O30" i="14"/>
  <c r="Q30" i="14"/>
  <c r="S30" i="14"/>
  <c r="E31" i="14"/>
  <c r="G31" i="14"/>
  <c r="I31" i="14"/>
  <c r="K31" i="14"/>
  <c r="M31" i="14"/>
  <c r="O31" i="14"/>
  <c r="Q31" i="14"/>
  <c r="S31" i="14"/>
  <c r="E32" i="14"/>
  <c r="G32" i="14"/>
  <c r="I32" i="14"/>
  <c r="K32" i="14"/>
  <c r="M32" i="14"/>
  <c r="O32" i="14"/>
  <c r="Q32" i="14"/>
  <c r="S32" i="14"/>
  <c r="E33" i="14"/>
  <c r="G33" i="14"/>
  <c r="I33" i="14"/>
  <c r="K33" i="14"/>
  <c r="M33" i="14"/>
  <c r="O33" i="14"/>
  <c r="Q33" i="14"/>
  <c r="S33" i="14"/>
  <c r="E34" i="14"/>
  <c r="G34" i="14"/>
  <c r="I34" i="14"/>
  <c r="K34" i="14"/>
  <c r="M34" i="14"/>
  <c r="O34" i="14"/>
  <c r="Q34" i="14"/>
  <c r="S34" i="14"/>
  <c r="E35" i="14"/>
  <c r="G35" i="14"/>
  <c r="I35" i="14"/>
  <c r="K35" i="14"/>
  <c r="M35" i="14"/>
  <c r="O35" i="14"/>
  <c r="Q35" i="14"/>
  <c r="S35" i="14"/>
  <c r="E36" i="14"/>
  <c r="G36" i="14"/>
  <c r="I36" i="14"/>
  <c r="K36" i="14"/>
  <c r="M36" i="14"/>
  <c r="O36" i="14"/>
  <c r="Q36" i="14"/>
  <c r="S36" i="14"/>
  <c r="E37" i="14"/>
  <c r="G37" i="14"/>
  <c r="I37" i="14"/>
  <c r="K37" i="14"/>
  <c r="M37" i="14"/>
  <c r="O37" i="14"/>
  <c r="Q37" i="14"/>
  <c r="S37" i="14"/>
  <c r="E38" i="14"/>
  <c r="G38" i="14"/>
  <c r="I38" i="14"/>
  <c r="K38" i="14"/>
  <c r="M38" i="14"/>
  <c r="O38" i="14"/>
  <c r="Q38" i="14"/>
  <c r="S38" i="14"/>
  <c r="E39" i="14"/>
  <c r="G39" i="14"/>
  <c r="I39" i="14"/>
  <c r="K39" i="14"/>
  <c r="M39" i="14"/>
  <c r="O39" i="14"/>
  <c r="Q39" i="14"/>
  <c r="S39" i="14"/>
  <c r="E40" i="14"/>
  <c r="G40" i="14"/>
  <c r="I40" i="14"/>
  <c r="K40" i="14"/>
  <c r="M40" i="14"/>
  <c r="O40" i="14"/>
  <c r="Q40" i="14"/>
  <c r="S40" i="14"/>
  <c r="E41" i="14"/>
  <c r="G41" i="14"/>
  <c r="I41" i="14"/>
  <c r="K41" i="14"/>
  <c r="M41" i="14"/>
  <c r="O41" i="14"/>
  <c r="Q41" i="14"/>
  <c r="S41" i="14"/>
  <c r="E42" i="14"/>
  <c r="G42" i="14"/>
  <c r="I42" i="14"/>
  <c r="K42" i="14"/>
  <c r="M42" i="14"/>
  <c r="O42" i="14"/>
  <c r="Q42" i="14"/>
  <c r="S42" i="14"/>
  <c r="E43" i="14"/>
  <c r="G43" i="14"/>
  <c r="I43" i="14"/>
  <c r="K43" i="14"/>
  <c r="M43" i="14"/>
  <c r="O43" i="14"/>
  <c r="Q43" i="14"/>
  <c r="S43" i="14"/>
  <c r="E44" i="14"/>
  <c r="G44" i="14"/>
  <c r="I44" i="14"/>
  <c r="K44" i="14"/>
  <c r="M44" i="14"/>
  <c r="O44" i="14"/>
  <c r="Q44" i="14"/>
  <c r="S44" i="14"/>
  <c r="E45" i="14"/>
  <c r="G45" i="14"/>
  <c r="I45" i="14"/>
  <c r="K45" i="14"/>
  <c r="M45" i="14"/>
  <c r="O45" i="14"/>
  <c r="Q45" i="14"/>
  <c r="S45" i="14"/>
  <c r="E46" i="14"/>
  <c r="G46" i="14"/>
  <c r="I46" i="14"/>
  <c r="K46" i="14"/>
  <c r="M46" i="14"/>
  <c r="O46" i="14"/>
  <c r="Q46" i="14"/>
  <c r="S46" i="14"/>
  <c r="S29" i="14"/>
  <c r="Q29" i="14"/>
  <c r="O29" i="14"/>
  <c r="M29" i="14"/>
  <c r="K29" i="14"/>
  <c r="I29" i="14"/>
  <c r="G29" i="14"/>
  <c r="E29" i="14"/>
  <c r="C30" i="14" l="1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29" i="14"/>
  <c r="AI14" i="14" l="1"/>
  <c r="AI13" i="14"/>
  <c r="AG30" i="13" l="1"/>
  <c r="AG31" i="13"/>
  <c r="AG32" i="13"/>
  <c r="AG33" i="13"/>
  <c r="AG34" i="13"/>
  <c r="AG35" i="13"/>
  <c r="AG36" i="13"/>
  <c r="AG37" i="13"/>
  <c r="AG38" i="13"/>
  <c r="AG39" i="13"/>
  <c r="AG40" i="13"/>
  <c r="AG41" i="13"/>
  <c r="AG42" i="13"/>
  <c r="AG43" i="13"/>
  <c r="AG44" i="13"/>
  <c r="AG45" i="13"/>
  <c r="AG46" i="13"/>
  <c r="AG29" i="13"/>
  <c r="Q29" i="13" l="1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AA29" i="13" l="1"/>
  <c r="AA30" i="13"/>
  <c r="AA31" i="13"/>
  <c r="AA32" i="13"/>
  <c r="AA33" i="13"/>
  <c r="AA34" i="13"/>
  <c r="AA35" i="13"/>
  <c r="AA36" i="13"/>
  <c r="AA37" i="13"/>
  <c r="AA38" i="13"/>
  <c r="AA39" i="13"/>
  <c r="AA40" i="13"/>
  <c r="AA41" i="13"/>
  <c r="AA42" i="13"/>
  <c r="AA43" i="13"/>
  <c r="AA44" i="13"/>
  <c r="AA45" i="13"/>
  <c r="AA46" i="13"/>
  <c r="AJ45" i="14" l="1"/>
  <c r="AJ20" i="14"/>
  <c r="AJ44" i="13" l="1"/>
  <c r="AJ45" i="13"/>
  <c r="AJ46" i="13"/>
  <c r="W30" i="13"/>
  <c r="Y30" i="13"/>
  <c r="AC30" i="13"/>
  <c r="AE30" i="13"/>
  <c r="W31" i="13"/>
  <c r="Y31" i="13"/>
  <c r="AC31" i="13"/>
  <c r="AE31" i="13"/>
  <c r="W32" i="13"/>
  <c r="Y32" i="13"/>
  <c r="AC32" i="13"/>
  <c r="AE32" i="13"/>
  <c r="W33" i="13"/>
  <c r="Y33" i="13"/>
  <c r="AC33" i="13"/>
  <c r="AE33" i="13"/>
  <c r="W34" i="13"/>
  <c r="Y34" i="13"/>
  <c r="AC34" i="13"/>
  <c r="AE34" i="13"/>
  <c r="W35" i="13"/>
  <c r="Y35" i="13"/>
  <c r="AC35" i="13"/>
  <c r="AE35" i="13"/>
  <c r="W36" i="13"/>
  <c r="Y36" i="13"/>
  <c r="AC36" i="13"/>
  <c r="AE36" i="13"/>
  <c r="W37" i="13"/>
  <c r="Y37" i="13"/>
  <c r="AC37" i="13"/>
  <c r="AE37" i="13"/>
  <c r="W38" i="13"/>
  <c r="Y38" i="13"/>
  <c r="AC38" i="13"/>
  <c r="AE38" i="13"/>
  <c r="W39" i="13"/>
  <c r="Y39" i="13"/>
  <c r="AC39" i="13"/>
  <c r="AE39" i="13"/>
  <c r="W40" i="13"/>
  <c r="Y40" i="13"/>
  <c r="AC40" i="13"/>
  <c r="AE40" i="13"/>
  <c r="W41" i="13"/>
  <c r="Y41" i="13"/>
  <c r="AC41" i="13"/>
  <c r="AE41" i="13"/>
  <c r="W42" i="13"/>
  <c r="Y42" i="13"/>
  <c r="AC42" i="13"/>
  <c r="AE42" i="13"/>
  <c r="W43" i="13"/>
  <c r="Y43" i="13"/>
  <c r="AC43" i="13"/>
  <c r="AE43" i="13"/>
  <c r="W44" i="13"/>
  <c r="Y44" i="13"/>
  <c r="AC44" i="13"/>
  <c r="AE44" i="13"/>
  <c r="W45" i="13"/>
  <c r="Y45" i="13"/>
  <c r="AC45" i="13"/>
  <c r="AE45" i="13"/>
  <c r="W46" i="13"/>
  <c r="Y46" i="13"/>
  <c r="AC46" i="13"/>
  <c r="AE46" i="13"/>
  <c r="AE29" i="13"/>
  <c r="AC29" i="13"/>
  <c r="Y29" i="13"/>
  <c r="W29" i="13" l="1"/>
  <c r="E30" i="13"/>
  <c r="G30" i="13"/>
  <c r="I30" i="13"/>
  <c r="K30" i="13"/>
  <c r="M30" i="13"/>
  <c r="O30" i="13"/>
  <c r="S30" i="13"/>
  <c r="U30" i="13"/>
  <c r="E31" i="13"/>
  <c r="G31" i="13"/>
  <c r="I31" i="13"/>
  <c r="K31" i="13"/>
  <c r="M31" i="13"/>
  <c r="O31" i="13"/>
  <c r="S31" i="13"/>
  <c r="U31" i="13"/>
  <c r="E32" i="13"/>
  <c r="G32" i="13"/>
  <c r="I32" i="13"/>
  <c r="K32" i="13"/>
  <c r="M32" i="13"/>
  <c r="O32" i="13"/>
  <c r="S32" i="13"/>
  <c r="U32" i="13"/>
  <c r="E33" i="13"/>
  <c r="G33" i="13"/>
  <c r="I33" i="13"/>
  <c r="K33" i="13"/>
  <c r="M33" i="13"/>
  <c r="O33" i="13"/>
  <c r="S33" i="13"/>
  <c r="U33" i="13"/>
  <c r="E34" i="13"/>
  <c r="G34" i="13"/>
  <c r="I34" i="13"/>
  <c r="K34" i="13"/>
  <c r="M34" i="13"/>
  <c r="O34" i="13"/>
  <c r="S34" i="13"/>
  <c r="U34" i="13"/>
  <c r="E35" i="13"/>
  <c r="G35" i="13"/>
  <c r="I35" i="13"/>
  <c r="K35" i="13"/>
  <c r="M35" i="13"/>
  <c r="O35" i="13"/>
  <c r="S35" i="13"/>
  <c r="U35" i="13"/>
  <c r="E36" i="13"/>
  <c r="G36" i="13"/>
  <c r="I36" i="13"/>
  <c r="K36" i="13"/>
  <c r="M36" i="13"/>
  <c r="O36" i="13"/>
  <c r="S36" i="13"/>
  <c r="U36" i="13"/>
  <c r="E37" i="13"/>
  <c r="G37" i="13"/>
  <c r="I37" i="13"/>
  <c r="K37" i="13"/>
  <c r="M37" i="13"/>
  <c r="O37" i="13"/>
  <c r="S37" i="13"/>
  <c r="U37" i="13"/>
  <c r="E38" i="13"/>
  <c r="G38" i="13"/>
  <c r="I38" i="13"/>
  <c r="K38" i="13"/>
  <c r="M38" i="13"/>
  <c r="O38" i="13"/>
  <c r="S38" i="13"/>
  <c r="U38" i="13"/>
  <c r="E39" i="13"/>
  <c r="G39" i="13"/>
  <c r="I39" i="13"/>
  <c r="K39" i="13"/>
  <c r="M39" i="13"/>
  <c r="O39" i="13"/>
  <c r="S39" i="13"/>
  <c r="U39" i="13"/>
  <c r="E40" i="13"/>
  <c r="G40" i="13"/>
  <c r="I40" i="13"/>
  <c r="K40" i="13"/>
  <c r="M40" i="13"/>
  <c r="O40" i="13"/>
  <c r="S40" i="13"/>
  <c r="U40" i="13"/>
  <c r="E41" i="13"/>
  <c r="G41" i="13"/>
  <c r="I41" i="13"/>
  <c r="K41" i="13"/>
  <c r="M41" i="13"/>
  <c r="O41" i="13"/>
  <c r="S41" i="13"/>
  <c r="U41" i="13"/>
  <c r="E42" i="13"/>
  <c r="G42" i="13"/>
  <c r="I42" i="13"/>
  <c r="K42" i="13"/>
  <c r="M42" i="13"/>
  <c r="O42" i="13"/>
  <c r="S42" i="13"/>
  <c r="U42" i="13"/>
  <c r="E43" i="13"/>
  <c r="G43" i="13"/>
  <c r="I43" i="13"/>
  <c r="K43" i="13"/>
  <c r="M43" i="13"/>
  <c r="O43" i="13"/>
  <c r="S43" i="13"/>
  <c r="U43" i="13"/>
  <c r="E44" i="13"/>
  <c r="G44" i="13"/>
  <c r="I44" i="13"/>
  <c r="K44" i="13"/>
  <c r="M44" i="13"/>
  <c r="O44" i="13"/>
  <c r="S44" i="13"/>
  <c r="U44" i="13"/>
  <c r="E45" i="13"/>
  <c r="G45" i="13"/>
  <c r="I45" i="13"/>
  <c r="K45" i="13"/>
  <c r="M45" i="13"/>
  <c r="O45" i="13"/>
  <c r="S45" i="13"/>
  <c r="U45" i="13"/>
  <c r="E46" i="13"/>
  <c r="G46" i="13"/>
  <c r="I46" i="13"/>
  <c r="K46" i="13"/>
  <c r="M46" i="13"/>
  <c r="O46" i="13"/>
  <c r="S46" i="13"/>
  <c r="U46" i="13"/>
  <c r="U29" i="13"/>
  <c r="S29" i="13"/>
  <c r="O29" i="13"/>
  <c r="M29" i="13"/>
  <c r="K29" i="13"/>
  <c r="I29" i="13"/>
  <c r="G29" i="13"/>
  <c r="E29" i="13"/>
  <c r="C30" i="13" l="1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29" i="13"/>
  <c r="U12" i="4" l="1"/>
  <c r="AJ20" i="13" l="1"/>
  <c r="AE30" i="11" l="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29" i="11"/>
  <c r="W30" i="11"/>
  <c r="Y30" i="11"/>
  <c r="AA30" i="11"/>
  <c r="W31" i="11"/>
  <c r="Y31" i="11"/>
  <c r="AA31" i="11"/>
  <c r="W32" i="11"/>
  <c r="Y32" i="11"/>
  <c r="AA32" i="11"/>
  <c r="W33" i="11"/>
  <c r="Y33" i="11"/>
  <c r="AA33" i="11"/>
  <c r="W34" i="11"/>
  <c r="Y34" i="11"/>
  <c r="AA34" i="11"/>
  <c r="W35" i="11"/>
  <c r="Y35" i="11"/>
  <c r="AA35" i="11"/>
  <c r="W36" i="11"/>
  <c r="Y36" i="11"/>
  <c r="AA36" i="11"/>
  <c r="W37" i="11"/>
  <c r="Y37" i="11"/>
  <c r="AA37" i="11"/>
  <c r="W38" i="11"/>
  <c r="Y38" i="11"/>
  <c r="AA38" i="11"/>
  <c r="W39" i="11"/>
  <c r="Y39" i="11"/>
  <c r="AA39" i="11"/>
  <c r="W40" i="11"/>
  <c r="Y40" i="11"/>
  <c r="AA40" i="11"/>
  <c r="W41" i="11"/>
  <c r="Y41" i="11"/>
  <c r="AA41" i="11"/>
  <c r="W42" i="11"/>
  <c r="Y42" i="11"/>
  <c r="AA42" i="11"/>
  <c r="W43" i="11"/>
  <c r="Y43" i="11"/>
  <c r="AA43" i="11"/>
  <c r="W44" i="11"/>
  <c r="Y44" i="11"/>
  <c r="AA44" i="11"/>
  <c r="W45" i="11"/>
  <c r="Y45" i="11"/>
  <c r="AA45" i="11"/>
  <c r="W46" i="11"/>
  <c r="Y46" i="11"/>
  <c r="AA46" i="11"/>
  <c r="AA29" i="11"/>
  <c r="Y29" i="11"/>
  <c r="W29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C30" i="11"/>
  <c r="E30" i="11"/>
  <c r="G30" i="11"/>
  <c r="I30" i="11"/>
  <c r="K30" i="11"/>
  <c r="M30" i="11"/>
  <c r="O30" i="11"/>
  <c r="Q30" i="11"/>
  <c r="C31" i="11"/>
  <c r="E31" i="11"/>
  <c r="G31" i="11"/>
  <c r="I31" i="11"/>
  <c r="K31" i="11"/>
  <c r="M31" i="11"/>
  <c r="O31" i="11"/>
  <c r="Q31" i="11"/>
  <c r="C32" i="11"/>
  <c r="E32" i="11"/>
  <c r="G32" i="11"/>
  <c r="I32" i="11"/>
  <c r="K32" i="11"/>
  <c r="M32" i="11"/>
  <c r="O32" i="11"/>
  <c r="Q32" i="11"/>
  <c r="C33" i="11"/>
  <c r="E33" i="11"/>
  <c r="G33" i="11"/>
  <c r="I33" i="11"/>
  <c r="K33" i="11"/>
  <c r="M33" i="11"/>
  <c r="O33" i="11"/>
  <c r="Q33" i="11"/>
  <c r="C34" i="11"/>
  <c r="E34" i="11"/>
  <c r="G34" i="11"/>
  <c r="I34" i="11"/>
  <c r="K34" i="11"/>
  <c r="M34" i="11"/>
  <c r="O34" i="11"/>
  <c r="Q34" i="11"/>
  <c r="C35" i="11"/>
  <c r="E35" i="11"/>
  <c r="G35" i="11"/>
  <c r="I35" i="11"/>
  <c r="K35" i="11"/>
  <c r="M35" i="11"/>
  <c r="O35" i="11"/>
  <c r="Q35" i="11"/>
  <c r="C36" i="11"/>
  <c r="E36" i="11"/>
  <c r="G36" i="11"/>
  <c r="I36" i="11"/>
  <c r="K36" i="11"/>
  <c r="M36" i="11"/>
  <c r="O36" i="11"/>
  <c r="Q36" i="11"/>
  <c r="C37" i="11"/>
  <c r="E37" i="11"/>
  <c r="G37" i="11"/>
  <c r="I37" i="11"/>
  <c r="K37" i="11"/>
  <c r="M37" i="11"/>
  <c r="O37" i="11"/>
  <c r="Q37" i="11"/>
  <c r="C38" i="11"/>
  <c r="E38" i="11"/>
  <c r="G38" i="11"/>
  <c r="I38" i="11"/>
  <c r="K38" i="11"/>
  <c r="M38" i="11"/>
  <c r="O38" i="11"/>
  <c r="Q38" i="11"/>
  <c r="C39" i="11"/>
  <c r="E39" i="11"/>
  <c r="G39" i="11"/>
  <c r="I39" i="11"/>
  <c r="K39" i="11"/>
  <c r="M39" i="11"/>
  <c r="O39" i="11"/>
  <c r="Q39" i="11"/>
  <c r="C40" i="11"/>
  <c r="E40" i="11"/>
  <c r="G40" i="11"/>
  <c r="I40" i="11"/>
  <c r="K40" i="11"/>
  <c r="M40" i="11"/>
  <c r="O40" i="11"/>
  <c r="Q40" i="11"/>
  <c r="C41" i="11"/>
  <c r="E41" i="11"/>
  <c r="G41" i="11"/>
  <c r="I41" i="11"/>
  <c r="K41" i="11"/>
  <c r="M41" i="11"/>
  <c r="O41" i="11"/>
  <c r="Q41" i="11"/>
  <c r="C42" i="11"/>
  <c r="E42" i="11"/>
  <c r="G42" i="11"/>
  <c r="I42" i="11"/>
  <c r="K42" i="11"/>
  <c r="M42" i="11"/>
  <c r="O42" i="11"/>
  <c r="Q42" i="11"/>
  <c r="C43" i="11"/>
  <c r="E43" i="11"/>
  <c r="G43" i="11"/>
  <c r="I43" i="11"/>
  <c r="K43" i="11"/>
  <c r="M43" i="11"/>
  <c r="O43" i="11"/>
  <c r="Q43" i="11"/>
  <c r="C44" i="11"/>
  <c r="E44" i="11"/>
  <c r="G44" i="11"/>
  <c r="I44" i="11"/>
  <c r="K44" i="11"/>
  <c r="M44" i="11"/>
  <c r="O44" i="11"/>
  <c r="Q44" i="11"/>
  <c r="C45" i="11"/>
  <c r="E45" i="11"/>
  <c r="G45" i="11"/>
  <c r="I45" i="11"/>
  <c r="K45" i="11"/>
  <c r="M45" i="11"/>
  <c r="O45" i="11"/>
  <c r="Q45" i="11"/>
  <c r="C46" i="11"/>
  <c r="E46" i="11"/>
  <c r="G46" i="11"/>
  <c r="I46" i="11"/>
  <c r="K46" i="11"/>
  <c r="M46" i="11"/>
  <c r="O46" i="11"/>
  <c r="Q46" i="11"/>
  <c r="Q29" i="11"/>
  <c r="O29" i="11"/>
  <c r="M29" i="11"/>
  <c r="K29" i="11"/>
  <c r="I29" i="11"/>
  <c r="G29" i="11"/>
  <c r="E29" i="11"/>
  <c r="AJ44" i="11" l="1"/>
  <c r="AJ45" i="11"/>
  <c r="AJ46" i="11"/>
  <c r="C29" i="11" l="1"/>
  <c r="U4" i="4" l="1"/>
  <c r="AI21" i="11" l="1"/>
  <c r="U9" i="4" l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29" i="1"/>
  <c r="I29" i="1" l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AC30" i="1" l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29" i="1"/>
  <c r="G29" i="1"/>
  <c r="Q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U30" i="1"/>
  <c r="W30" i="1"/>
  <c r="Y30" i="1"/>
  <c r="AA30" i="1"/>
  <c r="U31" i="1"/>
  <c r="W31" i="1"/>
  <c r="Y31" i="1"/>
  <c r="AA31" i="1"/>
  <c r="U32" i="1"/>
  <c r="W32" i="1"/>
  <c r="Y32" i="1"/>
  <c r="AA32" i="1"/>
  <c r="U33" i="1"/>
  <c r="W33" i="1"/>
  <c r="Y33" i="1"/>
  <c r="AA33" i="1"/>
  <c r="U34" i="1"/>
  <c r="W34" i="1"/>
  <c r="Y34" i="1"/>
  <c r="AA34" i="1"/>
  <c r="U35" i="1"/>
  <c r="W35" i="1"/>
  <c r="Y35" i="1"/>
  <c r="AA35" i="1"/>
  <c r="U36" i="1"/>
  <c r="W36" i="1"/>
  <c r="Y36" i="1"/>
  <c r="AA36" i="1"/>
  <c r="U37" i="1"/>
  <c r="W37" i="1"/>
  <c r="Y37" i="1"/>
  <c r="AA37" i="1"/>
  <c r="U38" i="1"/>
  <c r="W38" i="1"/>
  <c r="Y38" i="1"/>
  <c r="AA38" i="1"/>
  <c r="U39" i="1"/>
  <c r="W39" i="1"/>
  <c r="Y39" i="1"/>
  <c r="AA39" i="1"/>
  <c r="U40" i="1"/>
  <c r="W40" i="1"/>
  <c r="Y40" i="1"/>
  <c r="AA40" i="1"/>
  <c r="U41" i="1"/>
  <c r="W41" i="1"/>
  <c r="Y41" i="1"/>
  <c r="AA41" i="1"/>
  <c r="U42" i="1"/>
  <c r="W42" i="1"/>
  <c r="Y42" i="1"/>
  <c r="AA42" i="1"/>
  <c r="U43" i="1"/>
  <c r="W43" i="1"/>
  <c r="Y43" i="1"/>
  <c r="AA43" i="1"/>
  <c r="U44" i="1"/>
  <c r="W44" i="1"/>
  <c r="Y44" i="1"/>
  <c r="AA44" i="1"/>
  <c r="U45" i="1"/>
  <c r="W45" i="1"/>
  <c r="Y45" i="1"/>
  <c r="AA45" i="1"/>
  <c r="U46" i="1"/>
  <c r="W46" i="1"/>
  <c r="Y46" i="1"/>
  <c r="AA46" i="1"/>
  <c r="AA29" i="1"/>
  <c r="Y29" i="1"/>
  <c r="W29" i="1"/>
  <c r="U29" i="1"/>
  <c r="E30" i="1"/>
  <c r="K30" i="1"/>
  <c r="M30" i="1"/>
  <c r="E31" i="1"/>
  <c r="K31" i="1"/>
  <c r="M31" i="1"/>
  <c r="E32" i="1"/>
  <c r="K32" i="1"/>
  <c r="M32" i="1"/>
  <c r="E33" i="1"/>
  <c r="K33" i="1"/>
  <c r="M33" i="1"/>
  <c r="E34" i="1"/>
  <c r="K34" i="1"/>
  <c r="M34" i="1"/>
  <c r="E35" i="1"/>
  <c r="K35" i="1"/>
  <c r="M35" i="1"/>
  <c r="E36" i="1"/>
  <c r="K36" i="1"/>
  <c r="M36" i="1"/>
  <c r="E37" i="1"/>
  <c r="K37" i="1"/>
  <c r="M37" i="1"/>
  <c r="E38" i="1"/>
  <c r="K38" i="1"/>
  <c r="M38" i="1"/>
  <c r="E39" i="1"/>
  <c r="K39" i="1"/>
  <c r="M39" i="1"/>
  <c r="E40" i="1"/>
  <c r="K40" i="1"/>
  <c r="M40" i="1"/>
  <c r="E41" i="1"/>
  <c r="K41" i="1"/>
  <c r="M41" i="1"/>
  <c r="E42" i="1"/>
  <c r="K42" i="1"/>
  <c r="M42" i="1"/>
  <c r="E43" i="1"/>
  <c r="K43" i="1"/>
  <c r="M43" i="1"/>
  <c r="E44" i="1"/>
  <c r="K44" i="1"/>
  <c r="M44" i="1"/>
  <c r="E45" i="1"/>
  <c r="K45" i="1"/>
  <c r="M45" i="1"/>
  <c r="E46" i="1"/>
  <c r="K46" i="1"/>
  <c r="M46" i="1"/>
  <c r="K29" i="1"/>
  <c r="M29" i="1"/>
  <c r="E29" i="1"/>
  <c r="AJ30" i="1" l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29" i="1"/>
  <c r="AI5" i="1" l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5" i="16" l="1"/>
  <c r="AJ5" i="16"/>
  <c r="H5" i="4" s="1"/>
  <c r="AI6" i="16"/>
  <c r="AI7" i="16"/>
  <c r="AJ7" i="16"/>
  <c r="H7" i="4" s="1"/>
  <c r="AI8" i="16"/>
  <c r="AI9" i="16"/>
  <c r="AI10" i="16"/>
  <c r="AJ10" i="16"/>
  <c r="H10" i="4" s="1"/>
  <c r="AI11" i="16"/>
  <c r="AJ11" i="16"/>
  <c r="H11" i="4" s="1"/>
  <c r="AI12" i="16"/>
  <c r="AJ12" i="16"/>
  <c r="H12" i="4" s="1"/>
  <c r="AI13" i="16"/>
  <c r="AI14" i="16"/>
  <c r="AJ14" i="16"/>
  <c r="H14" i="4" s="1"/>
  <c r="AI15" i="16"/>
  <c r="AJ15" i="16"/>
  <c r="H15" i="4" s="1"/>
  <c r="AI16" i="16"/>
  <c r="AJ16" i="16"/>
  <c r="H16" i="4" s="1"/>
  <c r="AI17" i="16"/>
  <c r="AJ17" i="16"/>
  <c r="H17" i="4" s="1"/>
  <c r="AI18" i="16"/>
  <c r="AJ18" i="16"/>
  <c r="H18" i="4" s="1"/>
  <c r="AI19" i="16"/>
  <c r="AJ19" i="16"/>
  <c r="H19" i="4" s="1"/>
  <c r="AI20" i="16"/>
  <c r="AJ20" i="16"/>
  <c r="H20" i="4" s="1"/>
  <c r="AI21" i="16"/>
  <c r="AJ21" i="16"/>
  <c r="H21" i="4" s="1"/>
  <c r="AI5" i="18"/>
  <c r="AI6" i="18"/>
  <c r="AI7" i="18"/>
  <c r="AI8" i="18"/>
  <c r="AI9" i="18"/>
  <c r="AI10" i="18"/>
  <c r="AI11" i="18"/>
  <c r="AI12" i="18"/>
  <c r="AI13" i="18"/>
  <c r="AI14" i="18"/>
  <c r="AI15" i="18"/>
  <c r="AI16" i="18"/>
  <c r="AI17" i="18"/>
  <c r="AI18" i="18"/>
  <c r="AI19" i="18"/>
  <c r="AI20" i="18"/>
  <c r="AJ20" i="18"/>
  <c r="AI21" i="18"/>
  <c r="AI5" i="19"/>
  <c r="AI6" i="19"/>
  <c r="AI7" i="19"/>
  <c r="AI8" i="19"/>
  <c r="AI9" i="19"/>
  <c r="AI10" i="19"/>
  <c r="AI11" i="19"/>
  <c r="AI12" i="19"/>
  <c r="AI13" i="19"/>
  <c r="AI14" i="19"/>
  <c r="AI15" i="19"/>
  <c r="AI16" i="19"/>
  <c r="AI17" i="19"/>
  <c r="AI18" i="19"/>
  <c r="AI19" i="19"/>
  <c r="AI20" i="19"/>
  <c r="AJ20" i="19"/>
  <c r="J20" i="4" s="1"/>
  <c r="AI21" i="19"/>
  <c r="AJ20" i="15"/>
  <c r="G20" i="4" s="1"/>
  <c r="AI5" i="14"/>
  <c r="AI6" i="14"/>
  <c r="AI7" i="14"/>
  <c r="AI8" i="14"/>
  <c r="AI9" i="14"/>
  <c r="AI10" i="14"/>
  <c r="AI11" i="14"/>
  <c r="AI12" i="14"/>
  <c r="AI15" i="14"/>
  <c r="AI16" i="14"/>
  <c r="AI17" i="14"/>
  <c r="AI18" i="14"/>
  <c r="AI19" i="14"/>
  <c r="AI20" i="14"/>
  <c r="AI21" i="14"/>
  <c r="AI5" i="13"/>
  <c r="AI6" i="13"/>
  <c r="AI7" i="13"/>
  <c r="AI8" i="13"/>
  <c r="AI9" i="13"/>
  <c r="AI10" i="13"/>
  <c r="AI11" i="13"/>
  <c r="AI12" i="13"/>
  <c r="AI13" i="13"/>
  <c r="AI14" i="13"/>
  <c r="AI15" i="13"/>
  <c r="AI16" i="13"/>
  <c r="AI17" i="13"/>
  <c r="AI18" i="13"/>
  <c r="AI19" i="13"/>
  <c r="AI20" i="13"/>
  <c r="AI21" i="13"/>
  <c r="AJ20" i="11"/>
  <c r="D20" i="4" s="1"/>
  <c r="AJ21" i="11"/>
  <c r="D21" i="4" s="1"/>
  <c r="AJ17" i="11"/>
  <c r="D17" i="4" s="1"/>
  <c r="AJ19" i="11"/>
  <c r="D19" i="4" s="1"/>
  <c r="AI20" i="11"/>
  <c r="L26" i="4"/>
  <c r="L25" i="4"/>
  <c r="B20" i="4"/>
  <c r="AJ19" i="1"/>
  <c r="AJ21" i="1"/>
  <c r="AJ20" i="1"/>
  <c r="C20" i="4" s="1"/>
  <c r="S45" i="1"/>
  <c r="I20" i="4" l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6" i="1"/>
  <c r="S29" i="1"/>
  <c r="AI44" i="1" l="1"/>
  <c r="AI46" i="1"/>
  <c r="C19" i="4"/>
  <c r="AI19" i="11" l="1"/>
  <c r="AJ18" i="1" l="1"/>
  <c r="C18" i="4" s="1"/>
  <c r="B19" i="4" l="1"/>
  <c r="B21" i="4"/>
  <c r="U19" i="4"/>
  <c r="AG46" i="19"/>
  <c r="AE46" i="19"/>
  <c r="AG44" i="19"/>
  <c r="AE44" i="19"/>
  <c r="AG43" i="19"/>
  <c r="AE43" i="19"/>
  <c r="AJ18" i="19"/>
  <c r="J18" i="4" s="1"/>
  <c r="AG42" i="19"/>
  <c r="AE42" i="19"/>
  <c r="AJ17" i="19"/>
  <c r="J17" i="4" s="1"/>
  <c r="B42" i="19"/>
  <c r="AG41" i="19"/>
  <c r="AE41" i="19"/>
  <c r="B41" i="19"/>
  <c r="AG40" i="19"/>
  <c r="AE40" i="19"/>
  <c r="B40" i="19"/>
  <c r="AG39" i="19"/>
  <c r="AE39" i="19"/>
  <c r="B39" i="19"/>
  <c r="AG38" i="19"/>
  <c r="AE38" i="19"/>
  <c r="AJ13" i="19"/>
  <c r="J13" i="4" s="1"/>
  <c r="B38" i="19"/>
  <c r="AG37" i="19"/>
  <c r="AE37" i="19"/>
  <c r="B37" i="19"/>
  <c r="AG36" i="19"/>
  <c r="AE36" i="19"/>
  <c r="B36" i="19"/>
  <c r="AG35" i="19"/>
  <c r="AE35" i="19"/>
  <c r="B35" i="19"/>
  <c r="AG34" i="19"/>
  <c r="AE34" i="19"/>
  <c r="AJ9" i="19"/>
  <c r="J9" i="4" s="1"/>
  <c r="B34" i="19"/>
  <c r="AG33" i="19"/>
  <c r="AE33" i="19"/>
  <c r="B33" i="19"/>
  <c r="AG32" i="19"/>
  <c r="AE32" i="19"/>
  <c r="B32" i="19"/>
  <c r="AG31" i="19"/>
  <c r="AE31" i="19"/>
  <c r="B31" i="19"/>
  <c r="AG30" i="19"/>
  <c r="AE30" i="19"/>
  <c r="B30" i="19"/>
  <c r="AG29" i="19"/>
  <c r="AE29" i="19"/>
  <c r="B29" i="19"/>
  <c r="AG28" i="19"/>
  <c r="AE28" i="19"/>
  <c r="AC28" i="19"/>
  <c r="AA28" i="19"/>
  <c r="Y28" i="19"/>
  <c r="W28" i="19"/>
  <c r="U28" i="19"/>
  <c r="S28" i="19"/>
  <c r="Q28" i="19"/>
  <c r="O28" i="19"/>
  <c r="M28" i="19"/>
  <c r="K28" i="19"/>
  <c r="I28" i="19"/>
  <c r="G28" i="19"/>
  <c r="E28" i="19"/>
  <c r="C28" i="19"/>
  <c r="AI4" i="19"/>
  <c r="AG46" i="18"/>
  <c r="AE46" i="18"/>
  <c r="AG44" i="18"/>
  <c r="AE44" i="18"/>
  <c r="AG43" i="18"/>
  <c r="AE43" i="18"/>
  <c r="AG42" i="18"/>
  <c r="AE42" i="18"/>
  <c r="B42" i="18"/>
  <c r="AG41" i="18"/>
  <c r="AE41" i="18"/>
  <c r="B41" i="18"/>
  <c r="AG40" i="18"/>
  <c r="AE40" i="18"/>
  <c r="B40" i="18"/>
  <c r="AG39" i="18"/>
  <c r="AE39" i="18"/>
  <c r="B39" i="18"/>
  <c r="AG38" i="18"/>
  <c r="AE38" i="18"/>
  <c r="B38" i="18"/>
  <c r="AG37" i="18"/>
  <c r="AE37" i="18"/>
  <c r="B37" i="18"/>
  <c r="AG36" i="18"/>
  <c r="AE36" i="18"/>
  <c r="B36" i="18"/>
  <c r="AG35" i="18"/>
  <c r="AE35" i="18"/>
  <c r="B35" i="18"/>
  <c r="AG34" i="18"/>
  <c r="AE34" i="18"/>
  <c r="B34" i="18"/>
  <c r="AG33" i="18"/>
  <c r="AE33" i="18"/>
  <c r="B33" i="18"/>
  <c r="AG32" i="18"/>
  <c r="AE32" i="18"/>
  <c r="B32" i="18"/>
  <c r="AG31" i="18"/>
  <c r="AE31" i="18"/>
  <c r="B31" i="18"/>
  <c r="AG30" i="18"/>
  <c r="AE30" i="18"/>
  <c r="B30" i="18"/>
  <c r="AG29" i="18"/>
  <c r="AE29" i="18"/>
  <c r="B29" i="18"/>
  <c r="AG28" i="18"/>
  <c r="AE28" i="18"/>
  <c r="AC28" i="18"/>
  <c r="AI4" i="18"/>
  <c r="AG46" i="16"/>
  <c r="AG44" i="16"/>
  <c r="AG43" i="16"/>
  <c r="AG42" i="16"/>
  <c r="B42" i="16"/>
  <c r="AG41" i="16"/>
  <c r="B41" i="16"/>
  <c r="AG40" i="16"/>
  <c r="B40" i="16"/>
  <c r="AG39" i="16"/>
  <c r="B39" i="16"/>
  <c r="AG38" i="16"/>
  <c r="B38" i="16"/>
  <c r="AG37" i="16"/>
  <c r="B37" i="16"/>
  <c r="AG36" i="16"/>
  <c r="B36" i="16"/>
  <c r="AG35" i="16"/>
  <c r="B35" i="16"/>
  <c r="AG34" i="16"/>
  <c r="B34" i="16"/>
  <c r="AG33" i="16"/>
  <c r="B33" i="16"/>
  <c r="AG32" i="16"/>
  <c r="B32" i="16"/>
  <c r="AG31" i="16"/>
  <c r="AJ6" i="16"/>
  <c r="H6" i="4" s="1"/>
  <c r="B31" i="16"/>
  <c r="AG30" i="16"/>
  <c r="B30" i="16"/>
  <c r="AG29" i="16"/>
  <c r="B29" i="16"/>
  <c r="AG28" i="16"/>
  <c r="AE28" i="16"/>
  <c r="AC28" i="16"/>
  <c r="AA28" i="16"/>
  <c r="Y28" i="16"/>
  <c r="W28" i="16"/>
  <c r="U28" i="16"/>
  <c r="S28" i="16"/>
  <c r="Q28" i="16"/>
  <c r="O28" i="16"/>
  <c r="M28" i="16"/>
  <c r="K28" i="16"/>
  <c r="I28" i="16"/>
  <c r="G28" i="16"/>
  <c r="E28" i="16"/>
  <c r="C28" i="16"/>
  <c r="AI4" i="16"/>
  <c r="AG46" i="15"/>
  <c r="AG44" i="15"/>
  <c r="AG43" i="15"/>
  <c r="AG42" i="15"/>
  <c r="B42" i="15"/>
  <c r="AG41" i="15"/>
  <c r="B41" i="15"/>
  <c r="AG40" i="15"/>
  <c r="B40" i="15"/>
  <c r="AG39" i="15"/>
  <c r="B39" i="15"/>
  <c r="AG38" i="15"/>
  <c r="B38" i="15"/>
  <c r="AG37" i="15"/>
  <c r="B37" i="15"/>
  <c r="AG36" i="15"/>
  <c r="B36" i="15"/>
  <c r="AG35" i="15"/>
  <c r="B35" i="15"/>
  <c r="AG34" i="15"/>
  <c r="B34" i="15"/>
  <c r="AG33" i="15"/>
  <c r="B33" i="15"/>
  <c r="AG32" i="15"/>
  <c r="B32" i="15"/>
  <c r="AG31" i="15"/>
  <c r="B31" i="15"/>
  <c r="AG30" i="15"/>
  <c r="B30" i="15"/>
  <c r="AG29" i="15"/>
  <c r="B29" i="15"/>
  <c r="AG28" i="15"/>
  <c r="AE28" i="15"/>
  <c r="AC28" i="15"/>
  <c r="AA28" i="15"/>
  <c r="Y28" i="15"/>
  <c r="W28" i="15"/>
  <c r="U28" i="15"/>
  <c r="S28" i="15"/>
  <c r="Q28" i="15"/>
  <c r="O28" i="15"/>
  <c r="M28" i="15"/>
  <c r="K28" i="15"/>
  <c r="I28" i="15"/>
  <c r="G28" i="15"/>
  <c r="E28" i="15"/>
  <c r="C28" i="15"/>
  <c r="AI4" i="15"/>
  <c r="AG46" i="14"/>
  <c r="AG44" i="14"/>
  <c r="AG43" i="14"/>
  <c r="AG42" i="14"/>
  <c r="B42" i="14"/>
  <c r="AG41" i="14"/>
  <c r="B41" i="14"/>
  <c r="AG40" i="14"/>
  <c r="B40" i="14"/>
  <c r="AG39" i="14"/>
  <c r="B39" i="14"/>
  <c r="AG38" i="14"/>
  <c r="B38" i="14"/>
  <c r="AG37" i="14"/>
  <c r="B37" i="14"/>
  <c r="AG36" i="14"/>
  <c r="B36" i="14"/>
  <c r="AG35" i="14"/>
  <c r="B35" i="14"/>
  <c r="AG34" i="14"/>
  <c r="B34" i="14"/>
  <c r="AG33" i="14"/>
  <c r="B33" i="14"/>
  <c r="AG32" i="14"/>
  <c r="B32" i="14"/>
  <c r="AG31" i="14"/>
  <c r="B31" i="14"/>
  <c r="AG30" i="14"/>
  <c r="B30" i="14"/>
  <c r="AG29" i="14"/>
  <c r="B29" i="14"/>
  <c r="AG28" i="14"/>
  <c r="AE28" i="14"/>
  <c r="AC28" i="14"/>
  <c r="AA28" i="14"/>
  <c r="Y28" i="14"/>
  <c r="W28" i="14"/>
  <c r="U28" i="14"/>
  <c r="S28" i="14"/>
  <c r="Q28" i="14"/>
  <c r="O28" i="14"/>
  <c r="M28" i="14"/>
  <c r="K28" i="14"/>
  <c r="I28" i="14"/>
  <c r="G28" i="14"/>
  <c r="E28" i="14"/>
  <c r="C28" i="14"/>
  <c r="AI4" i="14"/>
  <c r="E20" i="4"/>
  <c r="AJ19" i="13"/>
  <c r="E19" i="4" s="1"/>
  <c r="B42" i="13"/>
  <c r="B41" i="13"/>
  <c r="B40" i="13"/>
  <c r="B39" i="13"/>
  <c r="AJ13" i="13"/>
  <c r="B38" i="13"/>
  <c r="AJ12" i="13"/>
  <c r="B37" i="13"/>
  <c r="B36" i="13"/>
  <c r="B35" i="13"/>
  <c r="B34" i="13"/>
  <c r="B33" i="13"/>
  <c r="B32" i="13"/>
  <c r="B31" i="13"/>
  <c r="B30" i="13"/>
  <c r="B29" i="13"/>
  <c r="AG28" i="13"/>
  <c r="AE28" i="13"/>
  <c r="AC28" i="13"/>
  <c r="AA28" i="13"/>
  <c r="Y28" i="13"/>
  <c r="W28" i="13"/>
  <c r="U28" i="13"/>
  <c r="S28" i="13"/>
  <c r="Q28" i="13"/>
  <c r="O28" i="13"/>
  <c r="M28" i="13"/>
  <c r="K28" i="13"/>
  <c r="I28" i="13"/>
  <c r="G28" i="13"/>
  <c r="E28" i="13"/>
  <c r="C28" i="13"/>
  <c r="AI4" i="13"/>
  <c r="AJ18" i="11"/>
  <c r="D18" i="4" s="1"/>
  <c r="B42" i="11"/>
  <c r="B41" i="11"/>
  <c r="AJ15" i="11"/>
  <c r="D15" i="4" s="1"/>
  <c r="B40" i="11"/>
  <c r="B39" i="11"/>
  <c r="B38" i="11"/>
  <c r="AJ12" i="11"/>
  <c r="D12" i="4" s="1"/>
  <c r="B37" i="11"/>
  <c r="AJ11" i="11"/>
  <c r="D11" i="4" s="1"/>
  <c r="B36" i="11"/>
  <c r="B35" i="11"/>
  <c r="B34" i="11"/>
  <c r="AJ8" i="11"/>
  <c r="D8" i="4" s="1"/>
  <c r="B33" i="11"/>
  <c r="B32" i="11"/>
  <c r="B31" i="11"/>
  <c r="AJ30" i="11"/>
  <c r="B30" i="11"/>
  <c r="B29" i="11"/>
  <c r="AG28" i="11"/>
  <c r="AE28" i="11"/>
  <c r="AC28" i="11"/>
  <c r="AA28" i="11"/>
  <c r="Y28" i="11"/>
  <c r="W28" i="11"/>
  <c r="U28" i="11"/>
  <c r="S28" i="11"/>
  <c r="Q28" i="11"/>
  <c r="O28" i="11"/>
  <c r="M28" i="11"/>
  <c r="K28" i="11"/>
  <c r="I28" i="11"/>
  <c r="G28" i="11"/>
  <c r="E28" i="11"/>
  <c r="C28" i="11"/>
  <c r="AI18" i="11"/>
  <c r="AI17" i="11"/>
  <c r="AI16" i="11"/>
  <c r="AI15" i="11"/>
  <c r="AI14" i="11"/>
  <c r="AI13" i="11"/>
  <c r="AI12" i="11"/>
  <c r="AI11" i="11"/>
  <c r="AI10" i="11"/>
  <c r="AI9" i="11"/>
  <c r="AI8" i="11"/>
  <c r="AJ7" i="11"/>
  <c r="D7" i="4" s="1"/>
  <c r="AI7" i="11"/>
  <c r="AI6" i="11"/>
  <c r="AI5" i="11"/>
  <c r="AI4" i="11"/>
  <c r="AJ14" i="19" l="1"/>
  <c r="J14" i="4" s="1"/>
  <c r="AJ8" i="19"/>
  <c r="J8" i="4" s="1"/>
  <c r="AJ10" i="19"/>
  <c r="J10" i="4" s="1"/>
  <c r="AJ12" i="19"/>
  <c r="J12" i="4" s="1"/>
  <c r="AJ30" i="19"/>
  <c r="AJ5" i="19"/>
  <c r="J5" i="4" s="1"/>
  <c r="AJ40" i="19"/>
  <c r="AJ15" i="19"/>
  <c r="J15" i="4" s="1"/>
  <c r="AJ32" i="19"/>
  <c r="AJ7" i="19"/>
  <c r="J7" i="4" s="1"/>
  <c r="AJ44" i="19"/>
  <c r="AJ19" i="19"/>
  <c r="J19" i="4" s="1"/>
  <c r="AJ46" i="19"/>
  <c r="AJ21" i="19"/>
  <c r="J21" i="4" s="1"/>
  <c r="AJ16" i="19"/>
  <c r="J16" i="4" s="1"/>
  <c r="AJ36" i="19"/>
  <c r="AJ11" i="19"/>
  <c r="J11" i="4" s="1"/>
  <c r="AJ6" i="19"/>
  <c r="J6" i="4" s="1"/>
  <c r="AJ4" i="19"/>
  <c r="AJ16" i="18"/>
  <c r="I16" i="4" s="1"/>
  <c r="AJ12" i="18"/>
  <c r="I12" i="4" s="1"/>
  <c r="AJ8" i="18"/>
  <c r="I8" i="4" s="1"/>
  <c r="AJ4" i="18"/>
  <c r="AJ8" i="16"/>
  <c r="H8" i="4" s="1"/>
  <c r="AJ9" i="16"/>
  <c r="H9" i="4" s="1"/>
  <c r="AJ13" i="16"/>
  <c r="H13" i="4" s="1"/>
  <c r="AJ30" i="18"/>
  <c r="AJ5" i="18"/>
  <c r="I5" i="4" s="1"/>
  <c r="AJ34" i="18"/>
  <c r="AJ9" i="18"/>
  <c r="I9" i="4" s="1"/>
  <c r="AJ13" i="18"/>
  <c r="I13" i="4" s="1"/>
  <c r="AJ17" i="18"/>
  <c r="I17" i="4" s="1"/>
  <c r="AJ18" i="18"/>
  <c r="I18" i="4" s="1"/>
  <c r="AJ19" i="18"/>
  <c r="I19" i="4" s="1"/>
  <c r="AJ21" i="18"/>
  <c r="I21" i="4" s="1"/>
  <c r="AJ6" i="18"/>
  <c r="I6" i="4" s="1"/>
  <c r="AJ10" i="18"/>
  <c r="I10" i="4" s="1"/>
  <c r="AJ14" i="18"/>
  <c r="I14" i="4" s="1"/>
  <c r="AJ7" i="18"/>
  <c r="I7" i="4" s="1"/>
  <c r="AJ11" i="18"/>
  <c r="I11" i="4" s="1"/>
  <c r="AJ15" i="18"/>
  <c r="I15" i="4" s="1"/>
  <c r="AJ4" i="16"/>
  <c r="AJ31" i="15"/>
  <c r="AJ6" i="15"/>
  <c r="G6" i="4" s="1"/>
  <c r="AJ35" i="15"/>
  <c r="AJ10" i="15"/>
  <c r="G10" i="4" s="1"/>
  <c r="AJ39" i="15"/>
  <c r="AJ14" i="15"/>
  <c r="G14" i="4" s="1"/>
  <c r="AJ32" i="15"/>
  <c r="AJ7" i="15"/>
  <c r="G7" i="4" s="1"/>
  <c r="AJ36" i="15"/>
  <c r="AJ11" i="15"/>
  <c r="G11" i="4" s="1"/>
  <c r="AJ40" i="15"/>
  <c r="AJ15" i="15"/>
  <c r="G15" i="4" s="1"/>
  <c r="AJ33" i="15"/>
  <c r="AJ8" i="15"/>
  <c r="G8" i="4" s="1"/>
  <c r="AJ37" i="15"/>
  <c r="AJ12" i="15"/>
  <c r="G12" i="4" s="1"/>
  <c r="AJ41" i="15"/>
  <c r="AJ16" i="15"/>
  <c r="G16" i="4" s="1"/>
  <c r="AJ34" i="15"/>
  <c r="AJ9" i="15"/>
  <c r="G9" i="4" s="1"/>
  <c r="AJ42" i="15"/>
  <c r="AJ17" i="15"/>
  <c r="G17" i="4" s="1"/>
  <c r="AJ43" i="15"/>
  <c r="AJ18" i="15"/>
  <c r="G18" i="4" s="1"/>
  <c r="AJ44" i="15"/>
  <c r="AJ19" i="15"/>
  <c r="G19" i="4" s="1"/>
  <c r="AJ46" i="15"/>
  <c r="AJ21" i="15"/>
  <c r="G21" i="4" s="1"/>
  <c r="AJ38" i="15"/>
  <c r="AJ13" i="15"/>
  <c r="G13" i="4" s="1"/>
  <c r="AJ30" i="15"/>
  <c r="AJ5" i="15"/>
  <c r="G5" i="4" s="1"/>
  <c r="AJ4" i="15"/>
  <c r="AJ43" i="14"/>
  <c r="AJ18" i="14"/>
  <c r="AJ30" i="14"/>
  <c r="AJ5" i="14"/>
  <c r="AJ33" i="14"/>
  <c r="AJ8" i="14"/>
  <c r="AJ17" i="14"/>
  <c r="AJ42" i="14"/>
  <c r="AJ12" i="14"/>
  <c r="AJ37" i="14"/>
  <c r="AJ14" i="14"/>
  <c r="AJ39" i="14"/>
  <c r="AJ21" i="14"/>
  <c r="AJ46" i="14"/>
  <c r="AJ41" i="14"/>
  <c r="AJ16" i="14"/>
  <c r="AJ7" i="14"/>
  <c r="AJ32" i="14"/>
  <c r="AJ15" i="14"/>
  <c r="AJ40" i="14"/>
  <c r="AJ10" i="14"/>
  <c r="AJ35" i="14"/>
  <c r="AJ19" i="14"/>
  <c r="AJ44" i="14"/>
  <c r="AJ31" i="14"/>
  <c r="AJ6" i="14"/>
  <c r="AJ11" i="14"/>
  <c r="AJ36" i="14"/>
  <c r="AJ13" i="14"/>
  <c r="AJ38" i="14"/>
  <c r="AJ34" i="14"/>
  <c r="AJ9" i="14"/>
  <c r="AJ4" i="14"/>
  <c r="AJ35" i="13"/>
  <c r="AJ10" i="13"/>
  <c r="E10" i="4" s="1"/>
  <c r="AJ39" i="13"/>
  <c r="AJ14" i="13"/>
  <c r="E14" i="4" s="1"/>
  <c r="AJ42" i="13"/>
  <c r="AJ17" i="13"/>
  <c r="E17" i="4" s="1"/>
  <c r="AJ30" i="13"/>
  <c r="AJ5" i="13"/>
  <c r="E5" i="4" s="1"/>
  <c r="AJ43" i="13"/>
  <c r="AJ18" i="13"/>
  <c r="E18" i="4" s="1"/>
  <c r="AJ11" i="13"/>
  <c r="E11" i="4" s="1"/>
  <c r="E12" i="4"/>
  <c r="AJ16" i="13"/>
  <c r="E16" i="4" s="1"/>
  <c r="AJ7" i="13"/>
  <c r="E7" i="4" s="1"/>
  <c r="AJ21" i="13"/>
  <c r="E21" i="4" s="1"/>
  <c r="AJ15" i="13"/>
  <c r="E15" i="4" s="1"/>
  <c r="AJ8" i="13"/>
  <c r="E8" i="4" s="1"/>
  <c r="AJ31" i="13"/>
  <c r="AJ6" i="13"/>
  <c r="E6" i="4" s="1"/>
  <c r="AJ9" i="13"/>
  <c r="E9" i="4" s="1"/>
  <c r="E13" i="4"/>
  <c r="AJ4" i="13"/>
  <c r="AJ29" i="11"/>
  <c r="AJ41" i="19"/>
  <c r="AJ34" i="19"/>
  <c r="AJ38" i="19"/>
  <c r="AJ29" i="19"/>
  <c r="AJ31" i="19"/>
  <c r="AJ35" i="19"/>
  <c r="AJ39" i="19"/>
  <c r="AJ42" i="19"/>
  <c r="AJ43" i="19"/>
  <c r="AJ35" i="18"/>
  <c r="AJ38" i="18"/>
  <c r="AJ42" i="18"/>
  <c r="AJ43" i="18"/>
  <c r="AJ32" i="18"/>
  <c r="AJ36" i="18"/>
  <c r="AJ39" i="18"/>
  <c r="AJ37" i="18"/>
  <c r="AJ40" i="18"/>
  <c r="AJ29" i="13"/>
  <c r="AJ32" i="13"/>
  <c r="AJ36" i="13"/>
  <c r="AJ40" i="13"/>
  <c r="AJ41" i="13"/>
  <c r="AJ34" i="13"/>
  <c r="AJ38" i="13"/>
  <c r="AJ43" i="11"/>
  <c r="AJ42" i="11"/>
  <c r="AJ5" i="11"/>
  <c r="D5" i="4" s="1"/>
  <c r="AJ32" i="11"/>
  <c r="AJ9" i="11"/>
  <c r="D9" i="4" s="1"/>
  <c r="AJ36" i="11"/>
  <c r="AJ13" i="11"/>
  <c r="D13" i="4" s="1"/>
  <c r="AJ40" i="11"/>
  <c r="AJ16" i="11"/>
  <c r="D16" i="4" s="1"/>
  <c r="AJ34" i="11"/>
  <c r="AJ38" i="11"/>
  <c r="AJ31" i="11"/>
  <c r="AJ35" i="11"/>
  <c r="AJ14" i="11"/>
  <c r="D14" i="4" s="1"/>
  <c r="AJ33" i="19"/>
  <c r="AJ37" i="19"/>
  <c r="AJ31" i="18"/>
  <c r="AJ33" i="18"/>
  <c r="AJ41" i="18"/>
  <c r="AJ29" i="18"/>
  <c r="AJ29" i="16"/>
  <c r="AJ29" i="15"/>
  <c r="AJ29" i="14"/>
  <c r="AJ33" i="13"/>
  <c r="AJ37" i="13"/>
  <c r="AJ4" i="11"/>
  <c r="AJ33" i="11"/>
  <c r="AJ39" i="11"/>
  <c r="AJ41" i="11"/>
  <c r="AJ6" i="11"/>
  <c r="D6" i="4" s="1"/>
  <c r="AJ10" i="11"/>
  <c r="D10" i="4" s="1"/>
  <c r="AJ37" i="11"/>
  <c r="J4" i="4" l="1"/>
  <c r="A5" i="19"/>
  <c r="A6" i="19"/>
  <c r="A10" i="19"/>
  <c r="A14" i="19"/>
  <c r="A18" i="19"/>
  <c r="A4" i="19"/>
  <c r="A7" i="19"/>
  <c r="A11" i="19"/>
  <c r="A15" i="19"/>
  <c r="A19" i="19"/>
  <c r="A13" i="19"/>
  <c r="A21" i="19"/>
  <c r="A8" i="19"/>
  <c r="A12" i="19"/>
  <c r="A16" i="19"/>
  <c r="A20" i="19"/>
  <c r="A9" i="19"/>
  <c r="A17" i="19"/>
  <c r="A5" i="18"/>
  <c r="A9" i="18"/>
  <c r="A13" i="18"/>
  <c r="A17" i="18"/>
  <c r="A21" i="18"/>
  <c r="A8" i="18"/>
  <c r="A12" i="18"/>
  <c r="A16" i="18"/>
  <c r="A20" i="18"/>
  <c r="A6" i="18"/>
  <c r="A10" i="18"/>
  <c r="A14" i="18"/>
  <c r="A18" i="18"/>
  <c r="A4" i="18"/>
  <c r="A11" i="18"/>
  <c r="A15" i="18"/>
  <c r="A19" i="18"/>
  <c r="A7" i="18"/>
  <c r="I4" i="4"/>
  <c r="A7" i="16"/>
  <c r="A4" i="16"/>
  <c r="A17" i="16"/>
  <c r="A10" i="16"/>
  <c r="A15" i="16"/>
  <c r="A12" i="16"/>
  <c r="A5" i="16"/>
  <c r="A19" i="16"/>
  <c r="A20" i="16"/>
  <c r="A14" i="16"/>
  <c r="A11" i="16"/>
  <c r="A18" i="16"/>
  <c r="A16" i="16"/>
  <c r="A21" i="16"/>
  <c r="A6" i="16"/>
  <c r="H4" i="4"/>
  <c r="A9" i="16"/>
  <c r="A8" i="16"/>
  <c r="A13" i="16"/>
  <c r="A21" i="15"/>
  <c r="A7" i="15"/>
  <c r="A13" i="15"/>
  <c r="A12" i="15"/>
  <c r="A4" i="15"/>
  <c r="A6" i="15"/>
  <c r="G4" i="4"/>
  <c r="A9" i="15"/>
  <c r="A19" i="15"/>
  <c r="A18" i="15"/>
  <c r="A5" i="15"/>
  <c r="A20" i="15"/>
  <c r="A15" i="15"/>
  <c r="A14" i="15"/>
  <c r="A8" i="15"/>
  <c r="A17" i="15"/>
  <c r="A16" i="15"/>
  <c r="A11" i="15"/>
  <c r="A10" i="15"/>
  <c r="A15" i="14"/>
  <c r="A13" i="14"/>
  <c r="A4" i="14"/>
  <c r="A11" i="14"/>
  <c r="A6" i="14"/>
  <c r="A9" i="14"/>
  <c r="A20" i="14"/>
  <c r="A21" i="14"/>
  <c r="A5" i="14"/>
  <c r="A19" i="14"/>
  <c r="A14" i="14"/>
  <c r="A17" i="14"/>
  <c r="A16" i="14"/>
  <c r="A10" i="14"/>
  <c r="A8" i="14"/>
  <c r="A12" i="14"/>
  <c r="A18" i="14"/>
  <c r="A7" i="14"/>
  <c r="A20" i="13"/>
  <c r="A21" i="13"/>
  <c r="E4" i="4"/>
  <c r="A5" i="13"/>
  <c r="A19" i="13"/>
  <c r="A9" i="13"/>
  <c r="A12" i="13"/>
  <c r="A17" i="13"/>
  <c r="A11" i="13"/>
  <c r="A13" i="13"/>
  <c r="A16" i="13"/>
  <c r="A14" i="13"/>
  <c r="A4" i="13"/>
  <c r="A8" i="13"/>
  <c r="A7" i="13"/>
  <c r="A10" i="13"/>
  <c r="A6" i="13"/>
  <c r="A15" i="13"/>
  <c r="A18" i="13"/>
  <c r="A8" i="11"/>
  <c r="A12" i="11"/>
  <c r="A16" i="11"/>
  <c r="A20" i="11"/>
  <c r="A5" i="11"/>
  <c r="A9" i="11"/>
  <c r="A13" i="11"/>
  <c r="A17" i="11"/>
  <c r="A21" i="11"/>
  <c r="A6" i="11"/>
  <c r="A10" i="11"/>
  <c r="A14" i="11"/>
  <c r="A18" i="11"/>
  <c r="A4" i="11"/>
  <c r="A7" i="11"/>
  <c r="A11" i="11"/>
  <c r="A15" i="11"/>
  <c r="A19" i="11"/>
  <c r="D4" i="4"/>
  <c r="C21" i="4"/>
  <c r="X23" i="4"/>
  <c r="L24" i="4" s="1"/>
  <c r="B18" i="4" l="1"/>
  <c r="AI43" i="1" l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29" i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U5" i="4" l="1"/>
  <c r="U11" i="4"/>
  <c r="U15" i="4"/>
  <c r="U17" i="4"/>
  <c r="AI4" i="1" l="1"/>
  <c r="AI31" i="1" l="1"/>
  <c r="AI32" i="1"/>
  <c r="AI33" i="1"/>
  <c r="AI34" i="1"/>
  <c r="AI35" i="1"/>
  <c r="AI36" i="1"/>
  <c r="AI37" i="1"/>
  <c r="AI38" i="1"/>
  <c r="AI39" i="1"/>
  <c r="AI40" i="1"/>
  <c r="AI41" i="1"/>
  <c r="AI42" i="1"/>
  <c r="E28" i="1"/>
  <c r="G28" i="1"/>
  <c r="I28" i="1"/>
  <c r="K28" i="1"/>
  <c r="M28" i="1"/>
  <c r="O28" i="1"/>
  <c r="Q28" i="1"/>
  <c r="S28" i="1"/>
  <c r="U28" i="1"/>
  <c r="W28" i="1"/>
  <c r="Y28" i="1"/>
  <c r="AA28" i="1"/>
  <c r="AC28" i="1"/>
  <c r="AE28" i="1"/>
  <c r="AG28" i="1"/>
  <c r="C28" i="1"/>
  <c r="AI30" i="1" l="1"/>
  <c r="AI29" i="1"/>
  <c r="AJ4" i="1"/>
  <c r="C4" i="4" s="1"/>
  <c r="AJ9" i="1"/>
  <c r="C9" i="4" s="1"/>
  <c r="AJ5" i="1"/>
  <c r="C5" i="4" s="1"/>
  <c r="AJ6" i="1"/>
  <c r="C6" i="4" s="1"/>
  <c r="AJ8" i="1"/>
  <c r="C8" i="4" s="1"/>
  <c r="AJ17" i="1"/>
  <c r="AJ16" i="1"/>
  <c r="C16" i="4" s="1"/>
  <c r="AJ7" i="1"/>
  <c r="C7" i="4" s="1"/>
  <c r="AJ10" i="1"/>
  <c r="C10" i="4" s="1"/>
  <c r="AJ15" i="1"/>
  <c r="C15" i="4" s="1"/>
  <c r="AJ14" i="1"/>
  <c r="C14" i="4" s="1"/>
  <c r="AJ13" i="1"/>
  <c r="C13" i="4" s="1"/>
  <c r="AJ12" i="1"/>
  <c r="C12" i="4" s="1"/>
  <c r="AJ11" i="1"/>
  <c r="C11" i="4" s="1"/>
  <c r="C17" i="4" l="1"/>
  <c r="A20" i="1"/>
  <c r="A5" i="1"/>
  <c r="A4" i="1"/>
  <c r="A21" i="1"/>
  <c r="A9" i="1"/>
  <c r="A13" i="1"/>
  <c r="A17" i="1"/>
  <c r="A10" i="1"/>
  <c r="A14" i="1"/>
  <c r="A18" i="1"/>
  <c r="A11" i="1"/>
  <c r="A15" i="1"/>
  <c r="A19" i="1"/>
  <c r="A8" i="1"/>
  <c r="A12" i="1"/>
  <c r="A16" i="1"/>
  <c r="A6" i="1"/>
  <c r="A7" i="1"/>
  <c r="M24" i="4" l="1"/>
  <c r="N24" i="4" s="1"/>
  <c r="M25" i="4"/>
  <c r="N25" i="4" s="1"/>
  <c r="M26" i="4"/>
  <c r="N26" i="4" s="1"/>
  <c r="O24" i="4" l="1"/>
  <c r="O25" i="4"/>
  <c r="O26" i="4"/>
</calcChain>
</file>

<file path=xl/sharedStrings.xml><?xml version="1.0" encoding="utf-8"?>
<sst xmlns="http://schemas.openxmlformats.org/spreadsheetml/2006/main" count="5470" uniqueCount="397">
  <si>
    <t>Matchup</t>
  </si>
  <si>
    <t>Tyson</t>
  </si>
  <si>
    <t>Trevor</t>
  </si>
  <si>
    <t>Walker</t>
  </si>
  <si>
    <t>Austin</t>
  </si>
  <si>
    <t>Alex</t>
  </si>
  <si>
    <t>Tom</t>
  </si>
  <si>
    <t>Cecil</t>
  </si>
  <si>
    <t>Cody</t>
  </si>
  <si>
    <t>Shelby</t>
  </si>
  <si>
    <t>Chris</t>
  </si>
  <si>
    <t>Ben</t>
  </si>
  <si>
    <t>Sam</t>
  </si>
  <si>
    <t>Katelyn</t>
  </si>
  <si>
    <t>Jeremy</t>
  </si>
  <si>
    <t>Bye Week:</t>
  </si>
  <si>
    <t>ATL@PHI</t>
  </si>
  <si>
    <t>BUF@BAL</t>
  </si>
  <si>
    <t>JAX@NYG</t>
  </si>
  <si>
    <t>TB@NO</t>
  </si>
  <si>
    <t>HOU@NE</t>
  </si>
  <si>
    <t>SF@MIN</t>
  </si>
  <si>
    <t>TEN@MIA</t>
  </si>
  <si>
    <t>CIN@IND</t>
  </si>
  <si>
    <t>PIT@CLE</t>
  </si>
  <si>
    <t>KC@LAC</t>
  </si>
  <si>
    <t>SEA@DEN</t>
  </si>
  <si>
    <t>DAL@CAR</t>
  </si>
  <si>
    <t>WAS@ARI</t>
  </si>
  <si>
    <t>CHI@GB</t>
  </si>
  <si>
    <t>NYJ@DET</t>
  </si>
  <si>
    <t>LAR@OAK</t>
  </si>
  <si>
    <t>TOTAL</t>
  </si>
  <si>
    <t xml:space="preserve"> </t>
  </si>
  <si>
    <t>BAL@CIN</t>
  </si>
  <si>
    <t>CAR@ATL</t>
  </si>
  <si>
    <t>IND@WAS</t>
  </si>
  <si>
    <t>HOU@TEN</t>
  </si>
  <si>
    <t>PHI@TB</t>
  </si>
  <si>
    <t>KC@PIT</t>
  </si>
  <si>
    <t>MIA@NYJ</t>
  </si>
  <si>
    <t>LAC@BUF</t>
  </si>
  <si>
    <t>MIN@GB</t>
  </si>
  <si>
    <t>CLE@NO</t>
  </si>
  <si>
    <t>DET@SF</t>
  </si>
  <si>
    <t>ARI@LAR</t>
  </si>
  <si>
    <t>NE@JAX</t>
  </si>
  <si>
    <t>OAK@DEN</t>
  </si>
  <si>
    <t>NYG@DAL</t>
  </si>
  <si>
    <t>SEA@CHI</t>
  </si>
  <si>
    <t>Week1</t>
  </si>
  <si>
    <t>Week2</t>
  </si>
  <si>
    <t>Week3</t>
  </si>
  <si>
    <t>Week4</t>
  </si>
  <si>
    <t>Week5</t>
  </si>
  <si>
    <t>Week6</t>
  </si>
  <si>
    <t>Week7</t>
  </si>
  <si>
    <t>Week8</t>
  </si>
  <si>
    <t>Week9</t>
  </si>
  <si>
    <t>Week10</t>
  </si>
  <si>
    <t>Week11</t>
  </si>
  <si>
    <t>Week12</t>
  </si>
  <si>
    <t>Week13</t>
  </si>
  <si>
    <t>Week14</t>
  </si>
  <si>
    <t>Week15</t>
  </si>
  <si>
    <t>Week16</t>
  </si>
  <si>
    <t>Week17</t>
  </si>
  <si>
    <t xml:space="preserve">  </t>
  </si>
  <si>
    <t>MONEY</t>
  </si>
  <si>
    <t>POSSIBLE</t>
  </si>
  <si>
    <t>Monday Night Switch Total</t>
  </si>
  <si>
    <t>Thadd</t>
  </si>
  <si>
    <t>First</t>
  </si>
  <si>
    <t>Second</t>
  </si>
  <si>
    <t>Third</t>
  </si>
  <si>
    <t>Overall Payouts</t>
  </si>
  <si>
    <t>NYJ@CLE</t>
  </si>
  <si>
    <t>BUF@MIN</t>
  </si>
  <si>
    <t>NYG@HOU</t>
  </si>
  <si>
    <t>GB@WAS</t>
  </si>
  <si>
    <t>SF@KC</t>
  </si>
  <si>
    <t>OAK@MIA</t>
  </si>
  <si>
    <t>IND@PHI</t>
  </si>
  <si>
    <t>TEN@JAX</t>
  </si>
  <si>
    <t>CIN@CAR</t>
  </si>
  <si>
    <t>DEN@BAL</t>
  </si>
  <si>
    <t>NO@ATL</t>
  </si>
  <si>
    <t>LAC@LAR</t>
  </si>
  <si>
    <t>CHI@ARI</t>
  </si>
  <si>
    <t>DAL@SEA</t>
  </si>
  <si>
    <t>NE@DET</t>
  </si>
  <si>
    <t>PIT@TB</t>
  </si>
  <si>
    <t>MIN@LAR</t>
  </si>
  <si>
    <t>NYJ@JAX</t>
  </si>
  <si>
    <t>MIA@NE</t>
  </si>
  <si>
    <t>PHI@TEN</t>
  </si>
  <si>
    <t>HOU@IND</t>
  </si>
  <si>
    <t>BUF@GB</t>
  </si>
  <si>
    <t>DET@DAL</t>
  </si>
  <si>
    <t>TB@CHI</t>
  </si>
  <si>
    <t>CIN@ATL</t>
  </si>
  <si>
    <t>SEA@ARI</t>
  </si>
  <si>
    <t>CLE@OAK</t>
  </si>
  <si>
    <t>NO@NYG</t>
  </si>
  <si>
    <t>SF@LAC</t>
  </si>
  <si>
    <t>BAL@PIT</t>
  </si>
  <si>
    <t>KC@DEN</t>
  </si>
  <si>
    <t>CAR</t>
  </si>
  <si>
    <t>WAS</t>
  </si>
  <si>
    <t>CHI</t>
  </si>
  <si>
    <t>TB</t>
  </si>
  <si>
    <t>IND@NE</t>
  </si>
  <si>
    <t>TEN@BUF</t>
  </si>
  <si>
    <t>ATL@PIT</t>
  </si>
  <si>
    <t>DEN@NYJ</t>
  </si>
  <si>
    <t>JAX@KC</t>
  </si>
  <si>
    <t>GB@DET</t>
  </si>
  <si>
    <t>BAL@CLE</t>
  </si>
  <si>
    <t>NYG@CAR</t>
  </si>
  <si>
    <t>MIA@CIN</t>
  </si>
  <si>
    <t>OAK@LAC</t>
  </si>
  <si>
    <t>ARI@SF</t>
  </si>
  <si>
    <t>MIN@PHI</t>
  </si>
  <si>
    <t>LAR@SEA</t>
  </si>
  <si>
    <t>DAL@HOU</t>
  </si>
  <si>
    <t>WAS@NO</t>
  </si>
  <si>
    <t>DET</t>
  </si>
  <si>
    <t>NO</t>
  </si>
  <si>
    <t>PHI@NYG</t>
  </si>
  <si>
    <t>TB@ATL</t>
  </si>
  <si>
    <t>CAR@WAS</t>
  </si>
  <si>
    <t>SEA@OAK</t>
  </si>
  <si>
    <t>IND@NYJ</t>
  </si>
  <si>
    <t>ARI@MIN</t>
  </si>
  <si>
    <t>PIT@CIN</t>
  </si>
  <si>
    <t>LAC@CLE</t>
  </si>
  <si>
    <t>BUF@HOU</t>
  </si>
  <si>
    <t>CHI@MIA</t>
  </si>
  <si>
    <t>LAR@DEN</t>
  </si>
  <si>
    <t>BAL@TEN</t>
  </si>
  <si>
    <t>JAX@DAL</t>
  </si>
  <si>
    <t>KC@NE</t>
  </si>
  <si>
    <t>SF@GB</t>
  </si>
  <si>
    <t>GB</t>
  </si>
  <si>
    <t>OAK</t>
  </si>
  <si>
    <t>PIT</t>
  </si>
  <si>
    <t>SEA</t>
  </si>
  <si>
    <t>ATL</t>
  </si>
  <si>
    <t>DAL</t>
  </si>
  <si>
    <t>LAC</t>
  </si>
  <si>
    <t>TEN</t>
  </si>
  <si>
    <t>DEN@ARI</t>
  </si>
  <si>
    <t>TEN@LAC</t>
  </si>
  <si>
    <t>CIN@KC</t>
  </si>
  <si>
    <t>CLE@TB</t>
  </si>
  <si>
    <t>CAR@PHI</t>
  </si>
  <si>
    <t>MIN@NYJ</t>
  </si>
  <si>
    <t>DET@MIA</t>
  </si>
  <si>
    <t>NE@CHI</t>
  </si>
  <si>
    <t>BUF@IND</t>
  </si>
  <si>
    <t>HOU@JAX</t>
  </si>
  <si>
    <t>NO@BAL</t>
  </si>
  <si>
    <t>DAL@WAS</t>
  </si>
  <si>
    <t>LAR@SF</t>
  </si>
  <si>
    <t>NYG@ATL</t>
  </si>
  <si>
    <t>MIA@HOU</t>
  </si>
  <si>
    <t>PHI@JAX</t>
  </si>
  <si>
    <t>DEN@KC</t>
  </si>
  <si>
    <t>CLE@PIT</t>
  </si>
  <si>
    <t>WAS@NYG</t>
  </si>
  <si>
    <t>SEA@DET</t>
  </si>
  <si>
    <t>TB@CIN</t>
  </si>
  <si>
    <t>NYJ@CHI</t>
  </si>
  <si>
    <t>BAL@CAR</t>
  </si>
  <si>
    <t>IND@OAK</t>
  </si>
  <si>
    <t>SF@ARI</t>
  </si>
  <si>
    <t>GB@LAR</t>
  </si>
  <si>
    <t>NO@MIN</t>
  </si>
  <si>
    <t>NE@BUF</t>
  </si>
  <si>
    <t>JAX</t>
  </si>
  <si>
    <t>KC</t>
  </si>
  <si>
    <t>LAR</t>
  </si>
  <si>
    <t>16 games, use all confidence points 1-16 (no duplicates). Possible points should equal 136. If you pick the game correctly, you will receive your chosen number of points.</t>
  </si>
  <si>
    <t>If your pick doesn't change to the colors of your team you didn't use the correct abbrevation and it won't be scored.</t>
  </si>
  <si>
    <t>A. Little</t>
  </si>
  <si>
    <t>Carly</t>
  </si>
  <si>
    <t>15 games, use all confidence points 2-16 (no duplicates). Possible points should equal 135. If you pick the game correctly, you will receive your chosen number of points.</t>
  </si>
  <si>
    <t>14 games, use all confidence points 3-16 (no duplicates). Possible points should equal 133. If you pick the game correctly, you will receive your chosen number of points.</t>
  </si>
  <si>
    <t>Weekly payout is $30 to the winner. If there is a tie, money will be carried over to the next week and all are eligible to win.</t>
  </si>
  <si>
    <t>PHI</t>
  </si>
  <si>
    <t>BAL</t>
  </si>
  <si>
    <t>NYG</t>
  </si>
  <si>
    <t>NE</t>
  </si>
  <si>
    <t>MIN</t>
  </si>
  <si>
    <t>IND</t>
  </si>
  <si>
    <t>DEN</t>
  </si>
  <si>
    <t>ARI</t>
  </si>
  <si>
    <t>Phi</t>
  </si>
  <si>
    <t>Min</t>
  </si>
  <si>
    <t>Mia</t>
  </si>
  <si>
    <t>Cin</t>
  </si>
  <si>
    <t>Cle</t>
  </si>
  <si>
    <t>Car</t>
  </si>
  <si>
    <t>CIN</t>
  </si>
  <si>
    <t>MIA</t>
  </si>
  <si>
    <t>was</t>
  </si>
  <si>
    <t>phi</t>
  </si>
  <si>
    <t>bal</t>
  </si>
  <si>
    <t>nyg</t>
  </si>
  <si>
    <t>no</t>
  </si>
  <si>
    <t>ne</t>
  </si>
  <si>
    <t>min</t>
  </si>
  <si>
    <t>ten</t>
  </si>
  <si>
    <t>cin</t>
  </si>
  <si>
    <t>pit</t>
  </si>
  <si>
    <t>kc</t>
  </si>
  <si>
    <t>sea</t>
  </si>
  <si>
    <t>car</t>
  </si>
  <si>
    <t>gb</t>
  </si>
  <si>
    <t>det</t>
  </si>
  <si>
    <t>lar</t>
  </si>
  <si>
    <t>atl</t>
  </si>
  <si>
    <t>jax</t>
  </si>
  <si>
    <t>hou</t>
  </si>
  <si>
    <t>den</t>
  </si>
  <si>
    <t>dal</t>
  </si>
  <si>
    <t>ari</t>
  </si>
  <si>
    <t>nyj</t>
  </si>
  <si>
    <t>Currently in the Money</t>
  </si>
  <si>
    <t>ind</t>
  </si>
  <si>
    <t>Rachel</t>
  </si>
  <si>
    <t>NYJ</t>
  </si>
  <si>
    <t>HOU</t>
  </si>
  <si>
    <t>SF</t>
  </si>
  <si>
    <t>CLE</t>
  </si>
  <si>
    <t>lac</t>
  </si>
  <si>
    <t>sf</t>
  </si>
  <si>
    <t>chi</t>
  </si>
  <si>
    <t>Bal</t>
  </si>
  <si>
    <t>Atl</t>
  </si>
  <si>
    <t>Was</t>
  </si>
  <si>
    <t>Hou</t>
  </si>
  <si>
    <t>Pit</t>
  </si>
  <si>
    <t>tb</t>
  </si>
  <si>
    <t>mia</t>
  </si>
  <si>
    <t>cle</t>
  </si>
  <si>
    <t>oak</t>
  </si>
  <si>
    <t>Dal</t>
  </si>
  <si>
    <t>Den</t>
  </si>
  <si>
    <t>BUF</t>
  </si>
  <si>
    <t>Ten</t>
  </si>
  <si>
    <t>buf</t>
  </si>
  <si>
    <t>Jax</t>
  </si>
  <si>
    <t>Ind</t>
  </si>
  <si>
    <t>OAK@SF</t>
  </si>
  <si>
    <t>CHI@BUF</t>
  </si>
  <si>
    <t>KC@CLE</t>
  </si>
  <si>
    <t>NYJ@MIA</t>
  </si>
  <si>
    <t>PIT@BAL</t>
  </si>
  <si>
    <t>DET@MIN</t>
  </si>
  <si>
    <t>ATL@WAS</t>
  </si>
  <si>
    <t>HOU@DEN</t>
  </si>
  <si>
    <t>LAC@SEA</t>
  </si>
  <si>
    <t>LAR@NO</t>
  </si>
  <si>
    <t>GB@NE</t>
  </si>
  <si>
    <t>TEN@DAL</t>
  </si>
  <si>
    <t>CAR@PIT</t>
  </si>
  <si>
    <t>NO@CIN</t>
  </si>
  <si>
    <t>ATL@CLE</t>
  </si>
  <si>
    <t>MIA@GB</t>
  </si>
  <si>
    <t>JAX@IND</t>
  </si>
  <si>
    <t>DET@CHI</t>
  </si>
  <si>
    <t>ARI@KC</t>
  </si>
  <si>
    <t>NE@TEN</t>
  </si>
  <si>
    <t>WAS@TB</t>
  </si>
  <si>
    <t>BUF@NYJ</t>
  </si>
  <si>
    <t>LAC@OAK</t>
  </si>
  <si>
    <t>SEA@LAR</t>
  </si>
  <si>
    <t>DAL@PHI</t>
  </si>
  <si>
    <t>NYG@SF</t>
  </si>
  <si>
    <t>GB@SEA</t>
  </si>
  <si>
    <t>CIN@BAL</t>
  </si>
  <si>
    <t>MIN@CHI</t>
  </si>
  <si>
    <t>CAR@DET</t>
  </si>
  <si>
    <t>TEN@IND</t>
  </si>
  <si>
    <t>DAL@ATL</t>
  </si>
  <si>
    <t>TB@NYG</t>
  </si>
  <si>
    <t>PHI@NO</t>
  </si>
  <si>
    <t>HOU@WAS</t>
  </si>
  <si>
    <t>DEN@LAC</t>
  </si>
  <si>
    <t>TB@CAR</t>
  </si>
  <si>
    <t>13 games, use all confidence points 4-16 (no duplicates). Possible points should equal 130. If you pick the game correctly, you will receive your chosen number of points.</t>
  </si>
  <si>
    <t>OAK@ARI</t>
  </si>
  <si>
    <t>PIT@JAX</t>
  </si>
  <si>
    <t>KC@LAR</t>
  </si>
  <si>
    <t>CHI@DET</t>
  </si>
  <si>
    <t>WAS@DAL</t>
  </si>
  <si>
    <t>ATL@NO</t>
  </si>
  <si>
    <t>CLE@CIN</t>
  </si>
  <si>
    <t>SEA@CAR</t>
  </si>
  <si>
    <t>JAX@BUF</t>
  </si>
  <si>
    <t>OAK@BAL</t>
  </si>
  <si>
    <t>MIA@IND</t>
  </si>
  <si>
    <t>SF@TB</t>
  </si>
  <si>
    <t>NYG@PHI</t>
  </si>
  <si>
    <t>NE@NYJ</t>
  </si>
  <si>
    <t>ARI@LAC</t>
  </si>
  <si>
    <t>PIT@DEN</t>
  </si>
  <si>
    <t>GB@MIN</t>
  </si>
  <si>
    <t>TEN@HOU</t>
  </si>
  <si>
    <t>NO@DAL</t>
  </si>
  <si>
    <t>BAL@ATL</t>
  </si>
  <si>
    <t>CAR@TB</t>
  </si>
  <si>
    <t>LAC@PIT</t>
  </si>
  <si>
    <t>CHI@NYG</t>
  </si>
  <si>
    <t>BUF@MIA</t>
  </si>
  <si>
    <t>DEN@CIN</t>
  </si>
  <si>
    <t>LAR@DET</t>
  </si>
  <si>
    <t>ARI@GB</t>
  </si>
  <si>
    <t>CLE@HOU</t>
  </si>
  <si>
    <t>IND@JAX</t>
  </si>
  <si>
    <t>NYJ@TEN</t>
  </si>
  <si>
    <t>KC@OAK</t>
  </si>
  <si>
    <t>MIN@NE</t>
  </si>
  <si>
    <t>SF@SEA</t>
  </si>
  <si>
    <t>WAS@PHI</t>
  </si>
  <si>
    <t>JAX@TEN</t>
  </si>
  <si>
    <t>NYJ@BUF</t>
  </si>
  <si>
    <t>NYG@WAS</t>
  </si>
  <si>
    <t>NO@TB</t>
  </si>
  <si>
    <t>NE@MIA</t>
  </si>
  <si>
    <t>BAL@KC</t>
  </si>
  <si>
    <t>IND@HOU</t>
  </si>
  <si>
    <t>LAR@CHI</t>
  </si>
  <si>
    <t>CAR@CLE</t>
  </si>
  <si>
    <t>ATL@GB</t>
  </si>
  <si>
    <t>DEN@SF</t>
  </si>
  <si>
    <t>CIN@LAC</t>
  </si>
  <si>
    <t>PHI@DAL</t>
  </si>
  <si>
    <t>DET@ARI</t>
  </si>
  <si>
    <t>PIT@OAK</t>
  </si>
  <si>
    <t>MIN@SEA</t>
  </si>
  <si>
    <t>LAC@KC</t>
  </si>
  <si>
    <t>CLE@DEN</t>
  </si>
  <si>
    <t>HOU@NYJ</t>
  </si>
  <si>
    <t>GB@CHI</t>
  </si>
  <si>
    <t>DET@BUF</t>
  </si>
  <si>
    <t>TB@BAL</t>
  </si>
  <si>
    <t>ARI@ATL</t>
  </si>
  <si>
    <t>OAK@CIN</t>
  </si>
  <si>
    <t>TEN@NYG</t>
  </si>
  <si>
    <t>MIA@MIN</t>
  </si>
  <si>
    <t>WAS@JAX</t>
  </si>
  <si>
    <t>DAL@IND</t>
  </si>
  <si>
    <t>SEA@SF</t>
  </si>
  <si>
    <t>NE@PIT</t>
  </si>
  <si>
    <t>PHI@LAR</t>
  </si>
  <si>
    <t>NO@CAR</t>
  </si>
  <si>
    <t>NYG@IND</t>
  </si>
  <si>
    <t>HOU@PHI</t>
  </si>
  <si>
    <t>JAX@MIA</t>
  </si>
  <si>
    <t>WAS@TEN</t>
  </si>
  <si>
    <t>GB@NYJ</t>
  </si>
  <si>
    <t>CIN@CLE</t>
  </si>
  <si>
    <t>TB@DAL</t>
  </si>
  <si>
    <t>MIN@DET</t>
  </si>
  <si>
    <t>BUF@NE</t>
  </si>
  <si>
    <t>ATL@CAR</t>
  </si>
  <si>
    <t>BAL@LAC</t>
  </si>
  <si>
    <t>CHI@SF</t>
  </si>
  <si>
    <t>LAR@ARI</t>
  </si>
  <si>
    <t>PIT@NO</t>
  </si>
  <si>
    <t>KC@SEA</t>
  </si>
  <si>
    <t>DEN@OAK</t>
  </si>
  <si>
    <t>CLE@BAL</t>
  </si>
  <si>
    <t>MIA@BUF</t>
  </si>
  <si>
    <t>PHI@WAS</t>
  </si>
  <si>
    <t>IND@TEN</t>
  </si>
  <si>
    <t>DET@GB</t>
  </si>
  <si>
    <t>JAX@HOU</t>
  </si>
  <si>
    <t>OAK@KC</t>
  </si>
  <si>
    <t>CHI@MIN</t>
  </si>
  <si>
    <t>NYJ@NE</t>
  </si>
  <si>
    <t>CAR@NO</t>
  </si>
  <si>
    <t>DAL@NYG</t>
  </si>
  <si>
    <t>CIN@PIT</t>
  </si>
  <si>
    <t>ATL@TB</t>
  </si>
  <si>
    <t>LAC@DEN</t>
  </si>
  <si>
    <t>SF@LAR</t>
  </si>
  <si>
    <t>ARI@SEA</t>
  </si>
  <si>
    <t>Det</t>
  </si>
  <si>
    <t>Chi</t>
  </si>
  <si>
    <t>Oak</t>
  </si>
  <si>
    <t>13 games, use all confidence points 4-16 (no duplicates). Possible points should equal 130 If you pick the game correctly, you will receive your chosen number of points.</t>
  </si>
  <si>
    <t>No</t>
  </si>
  <si>
    <t>Nyg</t>
  </si>
  <si>
    <t>Kc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</si>
</sst>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4" xfId="0" applyBorder="1"/>
    <xf numFmtId="0" fontId="1" fillId="2" borderId="1" xfId="0" applyFont="1" applyFill="1" applyBorder="1"/>
    <xf numFmtId="0" fontId="1" fillId="2" borderId="3" xfId="0" applyFont="1" applyFill="1" applyBorder="1" applyAlignment="1">
      <alignment horizontal="center"/>
    </xf>
    <xf numFmtId="0" fontId="0" fillId="4" borderId="6" xfId="0" applyFill="1" applyBorder="1"/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ill="1"/>
    <xf numFmtId="0" fontId="0" fillId="4" borderId="11" xfId="0" applyFill="1" applyBorder="1"/>
    <xf numFmtId="0" fontId="0" fillId="3" borderId="11" xfId="0" applyFill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8" fontId="0" fillId="0" borderId="14" xfId="1" applyNumberFormat="1" applyFont="1" applyBorder="1"/>
    <xf numFmtId="8" fontId="0" fillId="0" borderId="17" xfId="1" applyNumberFormat="1" applyFont="1" applyBorder="1"/>
    <xf numFmtId="8" fontId="0" fillId="0" borderId="19" xfId="1" applyNumberFormat="1" applyFont="1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6" xfId="0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4" fontId="0" fillId="0" borderId="25" xfId="2" applyFont="1" applyBorder="1" applyAlignment="1">
      <alignment horizontal="center"/>
    </xf>
    <xf numFmtId="44" fontId="0" fillId="0" borderId="27" xfId="2" applyFont="1" applyBorder="1" applyAlignment="1">
      <alignment horizontal="center"/>
    </xf>
    <xf numFmtId="0" fontId="0" fillId="0" borderId="29" xfId="0" applyBorder="1"/>
    <xf numFmtId="44" fontId="0" fillId="0" borderId="30" xfId="2" applyFont="1" applyBorder="1" applyAlignment="1">
      <alignment horizontal="center"/>
    </xf>
    <xf numFmtId="0" fontId="0" fillId="4" borderId="33" xfId="0" applyFill="1" applyBorder="1"/>
    <xf numFmtId="0" fontId="1" fillId="2" borderId="34" xfId="0" applyFont="1" applyFill="1" applyBorder="1"/>
    <xf numFmtId="0" fontId="2" fillId="5" borderId="3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8" xfId="0" applyBorder="1"/>
    <xf numFmtId="0" fontId="2" fillId="0" borderId="1" xfId="0" applyFont="1" applyFill="1" applyBorder="1"/>
    <xf numFmtId="0" fontId="0" fillId="0" borderId="28" xfId="0" applyFill="1" applyBorder="1" applyAlignment="1">
      <alignment horizontal="center"/>
    </xf>
    <xf numFmtId="0" fontId="0" fillId="0" borderId="5" xfId="0" applyFill="1" applyBorder="1"/>
    <xf numFmtId="0" fontId="0" fillId="0" borderId="42" xfId="0" applyBorder="1" applyAlignment="1">
      <alignment horizontal="center"/>
    </xf>
    <xf numFmtId="0" fontId="2" fillId="0" borderId="0" xfId="0" applyFont="1"/>
    <xf numFmtId="44" fontId="2" fillId="0" borderId="0" xfId="0" applyNumberFormat="1" applyFont="1"/>
    <xf numFmtId="164" fontId="0" fillId="0" borderId="25" xfId="2" applyNumberFormat="1" applyFont="1" applyBorder="1"/>
    <xf numFmtId="164" fontId="0" fillId="0" borderId="5" xfId="2" applyNumberFormat="1" applyFont="1" applyBorder="1"/>
    <xf numFmtId="0" fontId="0" fillId="4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3" borderId="33" xfId="0" applyFill="1" applyBorder="1"/>
    <xf numFmtId="0" fontId="0" fillId="4" borderId="35" xfId="0" applyFill="1" applyBorder="1" applyAlignment="1">
      <alignment horizontal="center"/>
    </xf>
    <xf numFmtId="0" fontId="0" fillId="4" borderId="6" xfId="0" applyFont="1" applyFill="1" applyBorder="1"/>
    <xf numFmtId="0" fontId="0" fillId="0" borderId="43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0" borderId="6" xfId="0" applyFont="1" applyBorder="1"/>
    <xf numFmtId="0" fontId="0" fillId="4" borderId="9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28" xfId="0" applyBorder="1"/>
    <xf numFmtId="0" fontId="0" fillId="0" borderId="2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right"/>
    </xf>
    <xf numFmtId="0" fontId="0" fillId="4" borderId="40" xfId="0" applyFill="1" applyBorder="1" applyAlignment="1">
      <alignment horizontal="center"/>
    </xf>
    <xf numFmtId="0" fontId="0" fillId="4" borderId="45" xfId="0" applyFill="1" applyBorder="1"/>
    <xf numFmtId="0" fontId="0" fillId="0" borderId="47" xfId="0" applyBorder="1"/>
    <xf numFmtId="0" fontId="0" fillId="0" borderId="46" xfId="0" applyBorder="1" applyAlignment="1">
      <alignment horizontal="right"/>
    </xf>
    <xf numFmtId="0" fontId="0" fillId="4" borderId="40" xfId="0" applyFill="1" applyBorder="1"/>
    <xf numFmtId="164" fontId="0" fillId="4" borderId="35" xfId="2" applyNumberFormat="1" applyFont="1" applyFill="1" applyBorder="1"/>
    <xf numFmtId="0" fontId="0" fillId="4" borderId="8" xfId="0" applyFill="1" applyBorder="1"/>
    <xf numFmtId="0" fontId="0" fillId="4" borderId="35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3" borderId="13" xfId="0" applyFill="1" applyBorder="1"/>
    <xf numFmtId="0" fontId="0" fillId="4" borderId="22" xfId="0" applyFill="1" applyBorder="1" applyAlignment="1">
      <alignment horizontal="center"/>
    </xf>
    <xf numFmtId="0" fontId="0" fillId="4" borderId="46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50" xfId="0" applyFill="1" applyBorder="1"/>
    <xf numFmtId="0" fontId="2" fillId="0" borderId="4" xfId="0" applyFont="1" applyFill="1" applyBorder="1"/>
    <xf numFmtId="0" fontId="0" fillId="0" borderId="39" xfId="0" applyBorder="1"/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6" fontId="4" fillId="6" borderId="0" xfId="3" applyNumberFormat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6" fontId="5" fillId="7" borderId="0" xfId="4" applyNumberFormat="1" applyAlignment="1">
      <alignment horizontal="center" vertical="center"/>
    </xf>
    <xf numFmtId="0" fontId="0" fillId="4" borderId="9" xfId="0" applyFill="1" applyBorder="1" applyAlignment="1">
      <alignment horizontal="center"/>
    </xf>
    <xf numFmtId="44" fontId="0" fillId="0" borderId="17" xfId="1" applyNumberFormat="1" applyFont="1" applyBorder="1"/>
    <xf numFmtId="0" fontId="0" fillId="4" borderId="9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2" fillId="0" borderId="28" xfId="0" applyFont="1" applyFill="1" applyBorder="1" applyAlignment="1"/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6" fontId="4" fillId="6" borderId="0" xfId="3" applyNumberFormat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44" fontId="0" fillId="0" borderId="19" xfId="1" applyNumberFormat="1" applyFont="1" applyBorder="1"/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6" fontId="5" fillId="7" borderId="0" xfId="4" applyNumberFormat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1" fillId="2" borderId="55" xfId="0" applyFont="1" applyFill="1" applyBorder="1"/>
    <xf numFmtId="0" fontId="0" fillId="0" borderId="38" xfId="0" applyFill="1" applyBorder="1"/>
    <xf numFmtId="0" fontId="0" fillId="0" borderId="4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4" borderId="53" xfId="0" applyFill="1" applyBorder="1" applyAlignment="1">
      <alignment horizontal="center"/>
    </xf>
    <xf numFmtId="0" fontId="0" fillId="4" borderId="5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" xfId="5" applyFont="1" applyFill="1" applyBorder="1" applyAlignment="1">
      <alignment horizontal="center"/>
    </xf>
    <xf numFmtId="0" fontId="1" fillId="2" borderId="3" xfId="5" applyFont="1" applyFill="1" applyBorder="1" applyAlignment="1">
      <alignment horizontal="center"/>
    </xf>
    <xf numFmtId="0" fontId="0" fillId="4" borderId="46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55" xfId="0" applyFont="1" applyFill="1" applyBorder="1" applyAlignment="1">
      <alignment horizontal="center"/>
    </xf>
    <xf numFmtId="0" fontId="1" fillId="2" borderId="56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0" xfId="0" applyAlignment="1">
      <alignment horizontal="center"/>
    </xf>
  </cellXfs>
  <cellStyles count="6">
    <cellStyle name="Bad" xfId="4" builtinId="27"/>
    <cellStyle name="Currency" xfId="2" builtinId="4"/>
    <cellStyle name="Good" xfId="3" builtinId="26"/>
    <cellStyle name="Hyperlink" xfId="5" builtinId="8"/>
    <cellStyle name="Normal" xfId="0" builtinId="0"/>
    <cellStyle name="Percent" xfId="1" builtinId="5"/>
  </cellStyles>
  <dxfs count="620">
    <dxf>
      <fill>
        <patternFill>
          <bgColor theme="7"/>
        </patternFill>
      </fill>
    </dxf>
    <dxf>
      <fill>
        <patternFill>
          <bgColor theme="7"/>
        </patternFill>
      </fill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2" formatCode="&quot;$&quot;#,##0.00_);[Red]\(&quot;$&quot;#,##0.00\)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b/>
        <i val="0"/>
        <color rgb="FF006600"/>
      </font>
    </dxf>
    <dxf>
      <fill>
        <patternFill>
          <bgColor theme="7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b/>
        <i val="0"/>
        <color rgb="FF006600"/>
      </font>
    </dxf>
    <dxf>
      <fill>
        <patternFill>
          <bgColor theme="7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b/>
        <i val="0"/>
        <color rgb="FF006600"/>
      </font>
    </dxf>
    <dxf>
      <fill>
        <patternFill>
          <bgColor theme="7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b/>
        <i val="0"/>
        <color rgb="FF006600"/>
      </font>
    </dxf>
    <dxf>
      <fill>
        <patternFill>
          <bgColor theme="7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b/>
        <i val="0"/>
        <color rgb="FF006600"/>
      </font>
    </dxf>
    <dxf>
      <fill>
        <patternFill>
          <bgColor theme="7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b/>
        <i val="0"/>
        <color rgb="FF006600"/>
      </font>
    </dxf>
    <dxf>
      <fill>
        <patternFill>
          <bgColor theme="7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b/>
        <i val="0"/>
        <color rgb="FF006600"/>
      </font>
    </dxf>
    <dxf>
      <fill>
        <patternFill>
          <bgColor theme="7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b/>
        <i val="0"/>
        <color rgb="FF006600"/>
      </font>
    </dxf>
    <dxf>
      <fill>
        <patternFill>
          <bgColor theme="7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b/>
        <i val="0"/>
        <color rgb="FF006600"/>
      </font>
    </dxf>
    <dxf>
      <fill>
        <patternFill>
          <bgColor theme="7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b/>
        <i val="0"/>
        <color rgb="FF006600"/>
      </font>
    </dxf>
    <dxf>
      <fill>
        <patternFill>
          <bgColor theme="7"/>
        </patternFill>
      </fill>
    </dxf>
    <dxf>
      <font>
        <b/>
        <i val="0"/>
        <color theme="9" tint="-0.24994659260841701"/>
      </font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ill>
        <patternFill>
          <bgColor theme="7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b/>
        <i val="0"/>
        <color rgb="FF006600"/>
      </font>
    </dxf>
    <dxf>
      <fill>
        <patternFill>
          <bgColor theme="7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b/>
        <i val="0"/>
        <color rgb="FF006600"/>
      </font>
    </dxf>
    <dxf>
      <fill>
        <patternFill>
          <bgColor theme="7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theme="7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b/>
        <i val="0"/>
        <color rgb="FF006600"/>
      </font>
    </dxf>
    <dxf>
      <fill>
        <patternFill>
          <bgColor theme="7"/>
        </patternFill>
      </fill>
    </dxf>
    <dxf>
      <font>
        <b/>
        <i val="0"/>
        <color theme="9" tint="-0.499984740745262"/>
      </font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6"/>
      </font>
      <fill>
        <patternFill>
          <bgColor theme="1" tint="4.9989318521683403E-2"/>
        </patternFill>
      </fill>
    </dxf>
    <dxf>
      <fill>
        <patternFill>
          <bgColor theme="7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0" tint="-0.24994659260841701"/>
      </font>
      <fill>
        <patternFill>
          <bgColor rgb="FF276C00"/>
        </patternFill>
      </fill>
    </dxf>
    <dxf>
      <font>
        <color theme="4"/>
      </font>
      <fill>
        <patternFill>
          <bgColor rgb="FFFF0000"/>
        </patternFill>
      </fill>
    </dxf>
    <dxf>
      <font>
        <color rgb="FFAC8300"/>
      </font>
      <fill>
        <patternFill>
          <bgColor rgb="FF7030A0"/>
        </patternFill>
      </fill>
    </dxf>
    <dxf>
      <fill>
        <patternFill>
          <bgColor rgb="FF9A9600"/>
        </patternFill>
      </fill>
    </dxf>
    <dxf>
      <font>
        <color rgb="FFFF0000"/>
      </font>
      <fill>
        <gradientFill degree="90">
          <stop position="0">
            <color theme="4"/>
          </stop>
          <stop position="0.5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rgb="FFB48900"/>
        </patternFill>
      </fill>
    </dxf>
    <dxf>
      <font>
        <color rgb="FFFF0000"/>
      </font>
      <fill>
        <patternFill>
          <bgColor theme="4"/>
        </patternFill>
      </fill>
    </dxf>
    <dxf>
      <font>
        <color rgb="FFFF0000"/>
      </font>
      <fill>
        <patternFill>
          <bgColor theme="4" tint="-0.499984740745262"/>
        </patternFill>
      </fill>
    </dxf>
    <dxf>
      <font>
        <color rgb="FFAC8300"/>
      </font>
      <fill>
        <patternFill>
          <bgColor rgb="FFC00000"/>
        </patternFill>
      </fill>
    </dxf>
    <dxf>
      <font>
        <color rgb="FFFFFF00"/>
      </font>
      <fill>
        <patternFill>
          <bgColor rgb="FF7030A0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5"/>
      </font>
      <fill>
        <patternFill>
          <bgColor rgb="FF66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99FF33"/>
      </font>
      <fill>
        <patternFill>
          <bgColor theme="4" tint="-0.499984740745262"/>
        </patternFill>
      </fill>
    </dxf>
    <dxf>
      <font>
        <color theme="4" tint="-0.499984740745262"/>
      </font>
      <fill>
        <patternFill>
          <bgColor theme="5"/>
        </patternFill>
      </fill>
    </dxf>
    <dxf>
      <font>
        <color theme="4" tint="-0.24994659260841701"/>
      </font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8E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5"/>
      </font>
      <fill>
        <patternFill>
          <bgColor theme="4" tint="-0.24994659260841701"/>
        </patternFill>
      </fill>
    </dxf>
    <dxf>
      <font>
        <color rgb="FFFFFF00"/>
      </font>
      <fill>
        <patternFill>
          <bgColor rgb="FF0066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8" tint="0.39994506668294322"/>
      </font>
      <fill>
        <patternFill>
          <bgColor theme="2" tint="-0.24994659260841701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8E0000"/>
      <color rgb="FF760000"/>
      <color rgb="FF006600"/>
      <color rgb="FF99FF33"/>
      <color rgb="FF663300"/>
      <color rgb="FFAC8300"/>
      <color rgb="FFB48900"/>
      <color rgb="FF9A9600"/>
      <color rgb="FF30549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U21" totalsRowShown="0" headerRowDxfId="25" headerRowBorderDxfId="24" tableBorderDxfId="23" totalsRowBorderDxfId="22">
  <tableColumns count="20">
    <tableColumn id="1" xr3:uid="{00000000-0010-0000-0000-000001000000}" name="  " dataDxfId="21" dataCellStyle="Percent">
      <calculatedColumnFormula>'Week 1'!B4</calculatedColumnFormula>
    </tableColumn>
    <tableColumn id="2" xr3:uid="{00000000-0010-0000-0000-000002000000}" name="Week1" dataDxfId="20">
      <calculatedColumnFormula>'Week 1'!AJ4</calculatedColumnFormula>
    </tableColumn>
    <tableColumn id="3" xr3:uid="{00000000-0010-0000-0000-000003000000}" name="Week2" dataDxfId="19">
      <calculatedColumnFormula>'Week 2'!AJ4</calculatedColumnFormula>
    </tableColumn>
    <tableColumn id="4" xr3:uid="{00000000-0010-0000-0000-000004000000}" name="Week3" dataDxfId="18">
      <calculatedColumnFormula>'Week 3'!AJ4</calculatedColumnFormula>
    </tableColumn>
    <tableColumn id="5" xr3:uid="{00000000-0010-0000-0000-000005000000}" name="Week4" dataDxfId="17">
      <calculatedColumnFormula>'Week 4'!AJ4</calculatedColumnFormula>
    </tableColumn>
    <tableColumn id="6" xr3:uid="{00000000-0010-0000-0000-000006000000}" name="Week5" dataDxfId="16">
      <calculatedColumnFormula>'Week 5'!AJ4</calculatedColumnFormula>
    </tableColumn>
    <tableColumn id="7" xr3:uid="{00000000-0010-0000-0000-000007000000}" name="Week6" dataDxfId="15">
      <calculatedColumnFormula>'Week 6'!AJ4</calculatedColumnFormula>
    </tableColumn>
    <tableColumn id="8" xr3:uid="{00000000-0010-0000-0000-000008000000}" name="Week7" dataDxfId="14">
      <calculatedColumnFormula>'Week 7'!AJ4</calculatedColumnFormula>
    </tableColumn>
    <tableColumn id="9" xr3:uid="{00000000-0010-0000-0000-000009000000}" name="Week8" dataDxfId="13">
      <calculatedColumnFormula>'Week 8'!AJ4</calculatedColumnFormula>
    </tableColumn>
    <tableColumn id="10" xr3:uid="{00000000-0010-0000-0000-00000A000000}" name="Week9" dataDxfId="12">
      <calculatedColumnFormula>'Week 9'!AJ4</calculatedColumnFormula>
    </tableColumn>
    <tableColumn id="11" xr3:uid="{00000000-0010-0000-0000-00000B000000}" name="Week10" dataDxfId="11">
      <calculatedColumnFormula>'Week 10'!AJ4</calculatedColumnFormula>
    </tableColumn>
    <tableColumn id="12" xr3:uid="{00000000-0010-0000-0000-00000C000000}" name="Week11" dataDxfId="10">
      <calculatedColumnFormula>'Week 11'!AJ4</calculatedColumnFormula>
    </tableColumn>
    <tableColumn id="13" xr3:uid="{00000000-0010-0000-0000-00000D000000}" name="Week12" dataDxfId="9">
      <calculatedColumnFormula>'Week 12'!AJ4</calculatedColumnFormula>
    </tableColumn>
    <tableColumn id="14" xr3:uid="{00000000-0010-0000-0000-00000E000000}" name="Week13" dataDxfId="8">
      <calculatedColumnFormula>'Week 13'!AJ4</calculatedColumnFormula>
    </tableColumn>
    <tableColumn id="15" xr3:uid="{00000000-0010-0000-0000-00000F000000}" name="Week14" dataDxfId="7">
      <calculatedColumnFormula>'Week 14'!AJ4</calculatedColumnFormula>
    </tableColumn>
    <tableColumn id="16" xr3:uid="{00000000-0010-0000-0000-000010000000}" name="Week15" dataDxfId="6">
      <calculatedColumnFormula>'Week 15'!AJ4</calculatedColumnFormula>
    </tableColumn>
    <tableColumn id="17" xr3:uid="{00000000-0010-0000-0000-000011000000}" name="Week16" dataDxfId="5">
      <calculatedColumnFormula>'Week 16'!AJ4</calculatedColumnFormula>
    </tableColumn>
    <tableColumn id="18" xr3:uid="{00000000-0010-0000-0000-000012000000}" name="Week17" dataDxfId="4">
      <calculatedColumnFormula>'Week 17'!AJ4</calculatedColumnFormula>
    </tableColumn>
    <tableColumn id="19" xr3:uid="{00000000-0010-0000-0000-000013000000}" name="TOTAL" dataDxfId="3">
      <calculatedColumnFormula>SUM(Table1[[#This Row],[Week1]:[Week17]])</calculatedColumnFormula>
    </tableColumn>
    <tableColumn id="20" xr3:uid="{00000000-0010-0000-0000-000014000000}" name="MONEY" dataDxfId="2" dataCellStyle="Percent">
      <calculatedColumnFormula>-50-X4</calculatedColumnFormula>
    </tableColumn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CLE@HOU" TargetMode="External"/><Relationship Id="rId13" Type="http://schemas.openxmlformats.org/officeDocument/2006/relationships/hyperlink" Target="mailto:SF@SEA" TargetMode="External"/><Relationship Id="rId3" Type="http://schemas.openxmlformats.org/officeDocument/2006/relationships/hyperlink" Target="mailto:CAR@TB" TargetMode="External"/><Relationship Id="rId7" Type="http://schemas.openxmlformats.org/officeDocument/2006/relationships/hyperlink" Target="mailto:ARI@GB" TargetMode="External"/><Relationship Id="rId12" Type="http://schemas.openxmlformats.org/officeDocument/2006/relationships/hyperlink" Target="mailto:MIN@NE" TargetMode="External"/><Relationship Id="rId2" Type="http://schemas.openxmlformats.org/officeDocument/2006/relationships/hyperlink" Target="mailto:BAL@ATL" TargetMode="External"/><Relationship Id="rId1" Type="http://schemas.openxmlformats.org/officeDocument/2006/relationships/hyperlink" Target="mailto:NO@DAL" TargetMode="External"/><Relationship Id="rId6" Type="http://schemas.openxmlformats.org/officeDocument/2006/relationships/hyperlink" Target="mailto:LAR@DET" TargetMode="External"/><Relationship Id="rId11" Type="http://schemas.openxmlformats.org/officeDocument/2006/relationships/hyperlink" Target="mailto:KC@OAK" TargetMode="External"/><Relationship Id="rId5" Type="http://schemas.openxmlformats.org/officeDocument/2006/relationships/hyperlink" Target="mailto:CHI@NYG" TargetMode="External"/><Relationship Id="rId15" Type="http://schemas.openxmlformats.org/officeDocument/2006/relationships/printerSettings" Target="../printerSettings/printerSettings13.bin"/><Relationship Id="rId10" Type="http://schemas.openxmlformats.org/officeDocument/2006/relationships/hyperlink" Target="mailto:NYJ@TEN" TargetMode="External"/><Relationship Id="rId4" Type="http://schemas.openxmlformats.org/officeDocument/2006/relationships/hyperlink" Target="mailto:LAC@PIT" TargetMode="External"/><Relationship Id="rId9" Type="http://schemas.openxmlformats.org/officeDocument/2006/relationships/hyperlink" Target="mailto:IND@JAX" TargetMode="External"/><Relationship Id="rId14" Type="http://schemas.openxmlformats.org/officeDocument/2006/relationships/hyperlink" Target="mailto:WAS@PHI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MIA@MIN" TargetMode="External"/><Relationship Id="rId13" Type="http://schemas.openxmlformats.org/officeDocument/2006/relationships/hyperlink" Target="mailto:PHI@LAR" TargetMode="External"/><Relationship Id="rId3" Type="http://schemas.openxmlformats.org/officeDocument/2006/relationships/hyperlink" Target="mailto:HOU@NYJ" TargetMode="External"/><Relationship Id="rId7" Type="http://schemas.openxmlformats.org/officeDocument/2006/relationships/hyperlink" Target="mailto:TEN@NYG" TargetMode="External"/><Relationship Id="rId12" Type="http://schemas.openxmlformats.org/officeDocument/2006/relationships/hyperlink" Target="mailto:NE@PIT" TargetMode="External"/><Relationship Id="rId17" Type="http://schemas.openxmlformats.org/officeDocument/2006/relationships/printerSettings" Target="../printerSettings/printerSettings15.bin"/><Relationship Id="rId2" Type="http://schemas.openxmlformats.org/officeDocument/2006/relationships/hyperlink" Target="mailto:CLE@DEN" TargetMode="External"/><Relationship Id="rId16" Type="http://schemas.openxmlformats.org/officeDocument/2006/relationships/hyperlink" Target="mailto:ARI@ATL" TargetMode="External"/><Relationship Id="rId1" Type="http://schemas.openxmlformats.org/officeDocument/2006/relationships/hyperlink" Target="mailto:LAC@KC" TargetMode="External"/><Relationship Id="rId6" Type="http://schemas.openxmlformats.org/officeDocument/2006/relationships/hyperlink" Target="mailto:OAK@CIN" TargetMode="External"/><Relationship Id="rId11" Type="http://schemas.openxmlformats.org/officeDocument/2006/relationships/hyperlink" Target="mailto:SEA@SF" TargetMode="External"/><Relationship Id="rId5" Type="http://schemas.openxmlformats.org/officeDocument/2006/relationships/hyperlink" Target="mailto:DET@BUF" TargetMode="External"/><Relationship Id="rId15" Type="http://schemas.openxmlformats.org/officeDocument/2006/relationships/hyperlink" Target="mailto:TB@BAL" TargetMode="External"/><Relationship Id="rId10" Type="http://schemas.openxmlformats.org/officeDocument/2006/relationships/hyperlink" Target="mailto:DAL@IND" TargetMode="External"/><Relationship Id="rId4" Type="http://schemas.openxmlformats.org/officeDocument/2006/relationships/hyperlink" Target="mailto:GB@CHI" TargetMode="External"/><Relationship Id="rId9" Type="http://schemas.openxmlformats.org/officeDocument/2006/relationships/hyperlink" Target="mailto:WAS@JAX" TargetMode="External"/><Relationship Id="rId14" Type="http://schemas.openxmlformats.org/officeDocument/2006/relationships/hyperlink" Target="mailto:NO@CAR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mailto:ATL@CAR" TargetMode="External"/><Relationship Id="rId13" Type="http://schemas.openxmlformats.org/officeDocument/2006/relationships/hyperlink" Target="mailto:KC@SEA" TargetMode="External"/><Relationship Id="rId3" Type="http://schemas.openxmlformats.org/officeDocument/2006/relationships/hyperlink" Target="mailto:JAX@MIA" TargetMode="External"/><Relationship Id="rId7" Type="http://schemas.openxmlformats.org/officeDocument/2006/relationships/hyperlink" Target="mailto:BUF@NE" TargetMode="External"/><Relationship Id="rId12" Type="http://schemas.openxmlformats.org/officeDocument/2006/relationships/hyperlink" Target="mailto:PIT@NO" TargetMode="External"/><Relationship Id="rId17" Type="http://schemas.openxmlformats.org/officeDocument/2006/relationships/printerSettings" Target="../printerSettings/printerSettings16.bin"/><Relationship Id="rId2" Type="http://schemas.openxmlformats.org/officeDocument/2006/relationships/hyperlink" Target="mailto:HOU@PHI" TargetMode="External"/><Relationship Id="rId16" Type="http://schemas.openxmlformats.org/officeDocument/2006/relationships/hyperlink" Target="mailto:TB@DAL" TargetMode="External"/><Relationship Id="rId1" Type="http://schemas.openxmlformats.org/officeDocument/2006/relationships/hyperlink" Target="mailto:NYG@IND" TargetMode="External"/><Relationship Id="rId6" Type="http://schemas.openxmlformats.org/officeDocument/2006/relationships/hyperlink" Target="mailto:MIN@DET" TargetMode="External"/><Relationship Id="rId11" Type="http://schemas.openxmlformats.org/officeDocument/2006/relationships/hyperlink" Target="mailto:LAR@ARI" TargetMode="External"/><Relationship Id="rId5" Type="http://schemas.openxmlformats.org/officeDocument/2006/relationships/hyperlink" Target="mailto:GB@NYJ" TargetMode="External"/><Relationship Id="rId15" Type="http://schemas.openxmlformats.org/officeDocument/2006/relationships/hyperlink" Target="mailto:CIN@CLE" TargetMode="External"/><Relationship Id="rId10" Type="http://schemas.openxmlformats.org/officeDocument/2006/relationships/hyperlink" Target="mailto:CHI@SF" TargetMode="External"/><Relationship Id="rId4" Type="http://schemas.openxmlformats.org/officeDocument/2006/relationships/hyperlink" Target="mailto:WAS@TEN" TargetMode="External"/><Relationship Id="rId9" Type="http://schemas.openxmlformats.org/officeDocument/2006/relationships/hyperlink" Target="mailto:BAL@LAC" TargetMode="External"/><Relationship Id="rId14" Type="http://schemas.openxmlformats.org/officeDocument/2006/relationships/hyperlink" Target="mailto:DEN@OAK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mailto:CAR@NO" TargetMode="External"/><Relationship Id="rId13" Type="http://schemas.openxmlformats.org/officeDocument/2006/relationships/hyperlink" Target="mailto:SF@LAR" TargetMode="External"/><Relationship Id="rId3" Type="http://schemas.openxmlformats.org/officeDocument/2006/relationships/hyperlink" Target="mailto:PHI@WAS" TargetMode="External"/><Relationship Id="rId7" Type="http://schemas.openxmlformats.org/officeDocument/2006/relationships/hyperlink" Target="mailto:NYJ@NE" TargetMode="External"/><Relationship Id="rId12" Type="http://schemas.openxmlformats.org/officeDocument/2006/relationships/hyperlink" Target="mailto:LAC@DEN" TargetMode="External"/><Relationship Id="rId17" Type="http://schemas.openxmlformats.org/officeDocument/2006/relationships/printerSettings" Target="../printerSettings/printerSettings17.bin"/><Relationship Id="rId2" Type="http://schemas.openxmlformats.org/officeDocument/2006/relationships/hyperlink" Target="mailto:MIA@BUF" TargetMode="External"/><Relationship Id="rId16" Type="http://schemas.openxmlformats.org/officeDocument/2006/relationships/hyperlink" Target="mailto:OAK@KC" TargetMode="External"/><Relationship Id="rId1" Type="http://schemas.openxmlformats.org/officeDocument/2006/relationships/hyperlink" Target="mailto:CLE@BAL" TargetMode="External"/><Relationship Id="rId6" Type="http://schemas.openxmlformats.org/officeDocument/2006/relationships/hyperlink" Target="mailto:CHI@MIN" TargetMode="External"/><Relationship Id="rId11" Type="http://schemas.openxmlformats.org/officeDocument/2006/relationships/hyperlink" Target="mailto:ATL@TB" TargetMode="External"/><Relationship Id="rId5" Type="http://schemas.openxmlformats.org/officeDocument/2006/relationships/hyperlink" Target="mailto:DET@GB" TargetMode="External"/><Relationship Id="rId15" Type="http://schemas.openxmlformats.org/officeDocument/2006/relationships/hyperlink" Target="mailto:JAX@HOU" TargetMode="External"/><Relationship Id="rId10" Type="http://schemas.openxmlformats.org/officeDocument/2006/relationships/hyperlink" Target="mailto:CIN@PIT" TargetMode="External"/><Relationship Id="rId4" Type="http://schemas.openxmlformats.org/officeDocument/2006/relationships/hyperlink" Target="mailto:IND@TEN" TargetMode="External"/><Relationship Id="rId9" Type="http://schemas.openxmlformats.org/officeDocument/2006/relationships/hyperlink" Target="mailto:DAL@NYG" TargetMode="External"/><Relationship Id="rId14" Type="http://schemas.openxmlformats.org/officeDocument/2006/relationships/hyperlink" Target="mailto:ARI@SEA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9"/>
  <sheetViews>
    <sheetView showGridLines="0" showZeros="0" zoomScale="93" zoomScaleNormal="93" workbookViewId="0"/>
  </sheetViews>
  <sheetFormatPr defaultRowHeight="14.5" x14ac:dyDescent="0.35"/>
  <cols>
    <col min="1" max="1" width="3.26953125" customWidth="1"/>
    <col min="2" max="2" width="9.81640625" bestFit="1" customWidth="1"/>
    <col min="3" max="3" width="6.453125" customWidth="1"/>
    <col min="4" max="4" width="2.81640625" customWidth="1"/>
    <col min="5" max="5" width="6.453125" customWidth="1"/>
    <col min="6" max="6" width="2.81640625" customWidth="1"/>
    <col min="7" max="7" width="6.453125" customWidth="1"/>
    <col min="8" max="8" width="2.81640625" customWidth="1"/>
    <col min="9" max="9" width="6.453125" customWidth="1"/>
    <col min="10" max="10" width="2.81640625" customWidth="1"/>
    <col min="11" max="11" width="6.453125" customWidth="1"/>
    <col min="12" max="12" width="2.81640625" customWidth="1"/>
    <col min="13" max="13" width="6.453125" customWidth="1"/>
    <col min="14" max="14" width="2.81640625" customWidth="1"/>
    <col min="15" max="15" width="6.453125" customWidth="1"/>
    <col min="16" max="16" width="2.81640625" customWidth="1"/>
    <col min="17" max="17" width="6.453125" customWidth="1"/>
    <col min="18" max="18" width="2.81640625" customWidth="1"/>
    <col min="19" max="19" width="6.453125" customWidth="1"/>
    <col min="20" max="20" width="2.81640625" customWidth="1"/>
    <col min="21" max="21" width="6.453125" customWidth="1"/>
    <col min="22" max="22" width="2.81640625" customWidth="1"/>
    <col min="23" max="23" width="6.453125" customWidth="1"/>
    <col min="24" max="24" width="2.81640625" customWidth="1"/>
    <col min="25" max="25" width="6.453125" customWidth="1"/>
    <col min="26" max="26" width="2.81640625" customWidth="1"/>
    <col min="27" max="27" width="6.453125" customWidth="1"/>
    <col min="28" max="28" width="2.81640625" customWidth="1"/>
    <col min="29" max="29" width="6.453125" customWidth="1"/>
    <col min="30" max="30" width="2.81640625" customWidth="1"/>
    <col min="31" max="31" width="6.453125" customWidth="1"/>
    <col min="32" max="32" width="2.81640625" customWidth="1"/>
    <col min="33" max="33" width="6.453125" customWidth="1"/>
    <col min="34" max="34" width="2.81640625" customWidth="1"/>
    <col min="35" max="35" width="8.7265625" hidden="1" customWidth="1"/>
    <col min="36" max="36" width="8.6328125" customWidth="1"/>
  </cols>
  <sheetData>
    <row r="1" spans="1:37" x14ac:dyDescent="0.35">
      <c r="A1" t="s">
        <v>33</v>
      </c>
    </row>
    <row r="2" spans="1:37" ht="15" thickBot="1" x14ac:dyDescent="0.4">
      <c r="B2" s="177" t="s">
        <v>182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</row>
    <row r="3" spans="1:37" ht="15" thickBot="1" x14ac:dyDescent="0.4">
      <c r="B3" s="2" t="s">
        <v>0</v>
      </c>
      <c r="C3" s="187" t="s">
        <v>16</v>
      </c>
      <c r="D3" s="188"/>
      <c r="E3" s="187" t="s">
        <v>17</v>
      </c>
      <c r="F3" s="188"/>
      <c r="G3" s="187" t="s">
        <v>18</v>
      </c>
      <c r="H3" s="188"/>
      <c r="I3" s="187" t="s">
        <v>19</v>
      </c>
      <c r="J3" s="188"/>
      <c r="K3" s="187" t="s">
        <v>20</v>
      </c>
      <c r="L3" s="188"/>
      <c r="M3" s="187" t="s">
        <v>21</v>
      </c>
      <c r="N3" s="188"/>
      <c r="O3" s="187" t="s">
        <v>22</v>
      </c>
      <c r="P3" s="188"/>
      <c r="Q3" s="187" t="s">
        <v>23</v>
      </c>
      <c r="R3" s="188"/>
      <c r="S3" s="187" t="s">
        <v>24</v>
      </c>
      <c r="T3" s="188"/>
      <c r="U3" s="187" t="s">
        <v>25</v>
      </c>
      <c r="V3" s="188"/>
      <c r="W3" s="187" t="s">
        <v>26</v>
      </c>
      <c r="X3" s="188"/>
      <c r="Y3" s="187" t="s">
        <v>27</v>
      </c>
      <c r="Z3" s="188"/>
      <c r="AA3" s="187" t="s">
        <v>28</v>
      </c>
      <c r="AB3" s="188"/>
      <c r="AC3" s="187" t="s">
        <v>29</v>
      </c>
      <c r="AD3" s="188"/>
      <c r="AE3" s="187" t="s">
        <v>30</v>
      </c>
      <c r="AF3" s="188"/>
      <c r="AG3" s="187" t="s">
        <v>31</v>
      </c>
      <c r="AH3" s="188"/>
      <c r="AI3" s="33" t="s">
        <v>69</v>
      </c>
      <c r="AJ3" s="3" t="s">
        <v>32</v>
      </c>
    </row>
    <row r="4" spans="1:37" x14ac:dyDescent="0.35">
      <c r="A4">
        <f t="shared" ref="A4:A21" si="0">RANK(AJ4,$AJ$4:$AJ$21,0)</f>
        <v>15</v>
      </c>
      <c r="B4" s="52" t="s">
        <v>1</v>
      </c>
      <c r="C4" s="5" t="s">
        <v>189</v>
      </c>
      <c r="D4" s="6">
        <v>9</v>
      </c>
      <c r="E4" s="5" t="s">
        <v>190</v>
      </c>
      <c r="F4" s="6">
        <v>14</v>
      </c>
      <c r="G4" s="5" t="s">
        <v>191</v>
      </c>
      <c r="H4" s="6">
        <v>1</v>
      </c>
      <c r="I4" s="5" t="s">
        <v>127</v>
      </c>
      <c r="J4" s="6">
        <v>15</v>
      </c>
      <c r="K4" s="5" t="s">
        <v>192</v>
      </c>
      <c r="L4" s="6">
        <v>10</v>
      </c>
      <c r="M4" s="5" t="s">
        <v>193</v>
      </c>
      <c r="N4" s="6">
        <v>13</v>
      </c>
      <c r="O4" s="5" t="s">
        <v>150</v>
      </c>
      <c r="P4" s="6">
        <v>3</v>
      </c>
      <c r="Q4" s="5" t="s">
        <v>194</v>
      </c>
      <c r="R4" s="6">
        <v>8</v>
      </c>
      <c r="S4" s="5" t="s">
        <v>145</v>
      </c>
      <c r="T4" s="6">
        <v>12</v>
      </c>
      <c r="U4" s="5" t="s">
        <v>149</v>
      </c>
      <c r="V4" s="6">
        <v>5</v>
      </c>
      <c r="W4" s="5" t="s">
        <v>146</v>
      </c>
      <c r="X4" s="6">
        <v>7</v>
      </c>
      <c r="Y4" s="5" t="s">
        <v>107</v>
      </c>
      <c r="Z4" s="6">
        <v>4</v>
      </c>
      <c r="AA4" s="5" t="s">
        <v>108</v>
      </c>
      <c r="AB4" s="6">
        <v>2</v>
      </c>
      <c r="AC4" s="5" t="s">
        <v>143</v>
      </c>
      <c r="AD4" s="6">
        <v>16</v>
      </c>
      <c r="AE4" s="5" t="s">
        <v>126</v>
      </c>
      <c r="AF4" s="6">
        <v>11</v>
      </c>
      <c r="AG4" s="5" t="s">
        <v>181</v>
      </c>
      <c r="AH4" s="6">
        <v>6</v>
      </c>
      <c r="AI4" s="7">
        <f>SUM(D4:AH4)</f>
        <v>136</v>
      </c>
      <c r="AJ4" s="7">
        <f t="shared" ref="AJ4:AJ18" si="1">SUM(C29,E29,G29,I29,K29,M29,O29,Q29,S29,U29,W29,Y29,AA29,AC29,AE29,AG29)</f>
        <v>74</v>
      </c>
    </row>
    <row r="5" spans="1:37" x14ac:dyDescent="0.35">
      <c r="A5">
        <f t="shared" si="0"/>
        <v>10</v>
      </c>
      <c r="B5" s="56" t="s">
        <v>11</v>
      </c>
      <c r="C5" s="9" t="s">
        <v>221</v>
      </c>
      <c r="D5" s="10">
        <v>2</v>
      </c>
      <c r="E5" s="9" t="s">
        <v>207</v>
      </c>
      <c r="F5" s="10">
        <v>15</v>
      </c>
      <c r="G5" s="9" t="s">
        <v>222</v>
      </c>
      <c r="H5" s="10">
        <v>10</v>
      </c>
      <c r="I5" s="9" t="s">
        <v>209</v>
      </c>
      <c r="J5" s="10">
        <v>16</v>
      </c>
      <c r="K5" s="9" t="s">
        <v>223</v>
      </c>
      <c r="L5" s="10">
        <v>1</v>
      </c>
      <c r="M5" s="9" t="s">
        <v>211</v>
      </c>
      <c r="N5" s="10">
        <v>11</v>
      </c>
      <c r="O5" s="9" t="s">
        <v>212</v>
      </c>
      <c r="P5" s="10">
        <v>5</v>
      </c>
      <c r="Q5" s="9" t="s">
        <v>213</v>
      </c>
      <c r="R5" s="10">
        <v>7</v>
      </c>
      <c r="S5" s="9" t="s">
        <v>214</v>
      </c>
      <c r="T5" s="10">
        <v>13</v>
      </c>
      <c r="U5" s="9" t="s">
        <v>215</v>
      </c>
      <c r="V5" s="10">
        <v>3</v>
      </c>
      <c r="W5" s="9" t="s">
        <v>224</v>
      </c>
      <c r="X5" s="10">
        <v>8</v>
      </c>
      <c r="Y5" s="9" t="s">
        <v>225</v>
      </c>
      <c r="Z5" s="10">
        <v>6</v>
      </c>
      <c r="AA5" s="9" t="s">
        <v>226</v>
      </c>
      <c r="AB5" s="10">
        <v>12</v>
      </c>
      <c r="AC5" s="9" t="s">
        <v>218</v>
      </c>
      <c r="AD5" s="10">
        <v>9</v>
      </c>
      <c r="AE5" s="9" t="s">
        <v>227</v>
      </c>
      <c r="AF5" s="10">
        <v>4</v>
      </c>
      <c r="AG5" s="9" t="s">
        <v>220</v>
      </c>
      <c r="AH5" s="10">
        <v>14</v>
      </c>
      <c r="AI5" s="11">
        <f t="shared" ref="AI5:AI21" si="2">SUM(D5:AH5)</f>
        <v>136</v>
      </c>
      <c r="AJ5" s="11">
        <f t="shared" si="1"/>
        <v>81</v>
      </c>
    </row>
    <row r="6" spans="1:37" x14ac:dyDescent="0.35">
      <c r="A6">
        <f t="shared" si="0"/>
        <v>8</v>
      </c>
      <c r="B6" s="4" t="s">
        <v>2</v>
      </c>
      <c r="C6" s="5" t="s">
        <v>189</v>
      </c>
      <c r="D6" s="49">
        <v>8</v>
      </c>
      <c r="E6" s="5" t="s">
        <v>190</v>
      </c>
      <c r="F6" s="49">
        <v>12</v>
      </c>
      <c r="G6" s="5" t="s">
        <v>179</v>
      </c>
      <c r="H6" s="49">
        <v>10</v>
      </c>
      <c r="I6" s="5" t="s">
        <v>127</v>
      </c>
      <c r="J6" s="49">
        <v>16</v>
      </c>
      <c r="K6" s="5" t="s">
        <v>192</v>
      </c>
      <c r="L6" s="49">
        <v>9</v>
      </c>
      <c r="M6" s="5" t="s">
        <v>193</v>
      </c>
      <c r="N6" s="49">
        <v>14</v>
      </c>
      <c r="O6" s="5" t="s">
        <v>150</v>
      </c>
      <c r="P6" s="49">
        <v>3</v>
      </c>
      <c r="Q6" s="5" t="s">
        <v>194</v>
      </c>
      <c r="R6" s="49">
        <v>5</v>
      </c>
      <c r="S6" s="5" t="s">
        <v>145</v>
      </c>
      <c r="T6" s="49">
        <v>11</v>
      </c>
      <c r="U6" s="5" t="s">
        <v>149</v>
      </c>
      <c r="V6" s="49">
        <v>4</v>
      </c>
      <c r="W6" s="5" t="s">
        <v>146</v>
      </c>
      <c r="X6" s="49">
        <v>1</v>
      </c>
      <c r="Y6" s="5" t="s">
        <v>107</v>
      </c>
      <c r="Z6" s="49">
        <v>6</v>
      </c>
      <c r="AA6" s="5" t="s">
        <v>108</v>
      </c>
      <c r="AB6" s="49">
        <v>2</v>
      </c>
      <c r="AC6" s="5" t="s">
        <v>143</v>
      </c>
      <c r="AD6" s="49">
        <v>15</v>
      </c>
      <c r="AE6" s="5" t="s">
        <v>126</v>
      </c>
      <c r="AF6" s="49">
        <v>13</v>
      </c>
      <c r="AG6" s="5" t="s">
        <v>181</v>
      </c>
      <c r="AH6" s="49">
        <v>7</v>
      </c>
      <c r="AI6" s="7">
        <f t="shared" si="2"/>
        <v>136</v>
      </c>
      <c r="AJ6" s="7">
        <f t="shared" si="1"/>
        <v>83</v>
      </c>
    </row>
    <row r="7" spans="1:37" x14ac:dyDescent="0.35">
      <c r="A7">
        <f t="shared" si="0"/>
        <v>18</v>
      </c>
      <c r="B7" s="8" t="s">
        <v>5</v>
      </c>
      <c r="C7" s="9" t="s">
        <v>147</v>
      </c>
      <c r="D7" s="10">
        <v>12</v>
      </c>
      <c r="E7" s="9" t="s">
        <v>190</v>
      </c>
      <c r="F7" s="10">
        <v>10</v>
      </c>
      <c r="G7" s="9" t="s">
        <v>191</v>
      </c>
      <c r="H7" s="10">
        <v>3</v>
      </c>
      <c r="I7" s="9" t="s">
        <v>127</v>
      </c>
      <c r="J7" s="10">
        <v>16</v>
      </c>
      <c r="K7" s="9" t="s">
        <v>192</v>
      </c>
      <c r="L7" s="10">
        <v>4</v>
      </c>
      <c r="M7" s="9" t="s">
        <v>193</v>
      </c>
      <c r="N7" s="10">
        <v>8</v>
      </c>
      <c r="O7" s="9" t="s">
        <v>150</v>
      </c>
      <c r="P7" s="10">
        <v>2</v>
      </c>
      <c r="Q7" s="9" t="s">
        <v>194</v>
      </c>
      <c r="R7" s="10">
        <v>7</v>
      </c>
      <c r="S7" s="9" t="s">
        <v>145</v>
      </c>
      <c r="T7" s="10">
        <v>15</v>
      </c>
      <c r="U7" s="9" t="s">
        <v>149</v>
      </c>
      <c r="V7" s="10">
        <v>11</v>
      </c>
      <c r="W7" s="9" t="s">
        <v>146</v>
      </c>
      <c r="X7" s="10">
        <v>5</v>
      </c>
      <c r="Y7" s="9" t="s">
        <v>148</v>
      </c>
      <c r="Z7" s="10">
        <v>6</v>
      </c>
      <c r="AA7" s="9" t="s">
        <v>205</v>
      </c>
      <c r="AB7" s="10">
        <v>9</v>
      </c>
      <c r="AC7" s="9" t="s">
        <v>143</v>
      </c>
      <c r="AD7" s="10">
        <v>14</v>
      </c>
      <c r="AE7" s="9" t="s">
        <v>126</v>
      </c>
      <c r="AF7" s="10">
        <v>1</v>
      </c>
      <c r="AG7" s="9" t="s">
        <v>181</v>
      </c>
      <c r="AH7" s="10">
        <v>13</v>
      </c>
      <c r="AI7" s="11">
        <f t="shared" si="2"/>
        <v>136</v>
      </c>
      <c r="AJ7" s="11">
        <f t="shared" si="1"/>
        <v>58</v>
      </c>
    </row>
    <row r="8" spans="1:37" x14ac:dyDescent="0.35">
      <c r="A8">
        <f t="shared" si="0"/>
        <v>7</v>
      </c>
      <c r="B8" s="4" t="s">
        <v>13</v>
      </c>
      <c r="C8" s="5" t="s">
        <v>206</v>
      </c>
      <c r="D8" s="59">
        <v>4</v>
      </c>
      <c r="E8" s="5" t="s">
        <v>207</v>
      </c>
      <c r="F8" s="59">
        <v>14</v>
      </c>
      <c r="G8" s="5" t="s">
        <v>222</v>
      </c>
      <c r="H8" s="59">
        <v>8</v>
      </c>
      <c r="I8" s="5" t="s">
        <v>209</v>
      </c>
      <c r="J8" s="59">
        <v>16</v>
      </c>
      <c r="K8" s="5" t="s">
        <v>210</v>
      </c>
      <c r="L8" s="59">
        <v>13</v>
      </c>
      <c r="M8" s="5" t="s">
        <v>211</v>
      </c>
      <c r="N8" s="59">
        <v>11</v>
      </c>
      <c r="O8" s="5" t="s">
        <v>212</v>
      </c>
      <c r="P8" s="59">
        <v>3</v>
      </c>
      <c r="Q8" s="5" t="s">
        <v>229</v>
      </c>
      <c r="R8" s="59">
        <v>7</v>
      </c>
      <c r="S8" s="5" t="s">
        <v>214</v>
      </c>
      <c r="T8" s="59">
        <v>10</v>
      </c>
      <c r="U8" s="5" t="s">
        <v>215</v>
      </c>
      <c r="V8" s="59">
        <v>2</v>
      </c>
      <c r="W8" s="5" t="s">
        <v>224</v>
      </c>
      <c r="X8" s="59">
        <v>5</v>
      </c>
      <c r="Y8" s="5" t="s">
        <v>217</v>
      </c>
      <c r="Z8" s="59">
        <v>6</v>
      </c>
      <c r="AA8" s="5" t="s">
        <v>226</v>
      </c>
      <c r="AB8" s="59">
        <v>1</v>
      </c>
      <c r="AC8" s="5" t="s">
        <v>218</v>
      </c>
      <c r="AD8" s="59">
        <v>15</v>
      </c>
      <c r="AE8" s="5" t="s">
        <v>219</v>
      </c>
      <c r="AF8" s="59">
        <v>12</v>
      </c>
      <c r="AG8" s="5" t="s">
        <v>220</v>
      </c>
      <c r="AH8" s="59">
        <v>9</v>
      </c>
      <c r="AI8" s="7">
        <f t="shared" si="2"/>
        <v>136</v>
      </c>
      <c r="AJ8" s="7">
        <f t="shared" si="1"/>
        <v>87</v>
      </c>
    </row>
    <row r="9" spans="1:37" x14ac:dyDescent="0.35">
      <c r="A9">
        <f t="shared" si="0"/>
        <v>1</v>
      </c>
      <c r="B9" s="8" t="s">
        <v>9</v>
      </c>
      <c r="C9" s="9" t="s">
        <v>189</v>
      </c>
      <c r="D9" s="10">
        <v>4</v>
      </c>
      <c r="E9" s="9" t="s">
        <v>190</v>
      </c>
      <c r="F9" s="10">
        <v>6</v>
      </c>
      <c r="G9" s="9" t="s">
        <v>179</v>
      </c>
      <c r="H9" s="10">
        <v>15</v>
      </c>
      <c r="I9" s="9" t="s">
        <v>127</v>
      </c>
      <c r="J9" s="10">
        <v>1</v>
      </c>
      <c r="K9" s="9" t="s">
        <v>192</v>
      </c>
      <c r="L9" s="10">
        <v>8</v>
      </c>
      <c r="M9" s="9" t="s">
        <v>193</v>
      </c>
      <c r="N9" s="10">
        <v>7</v>
      </c>
      <c r="O9" s="9" t="s">
        <v>150</v>
      </c>
      <c r="P9" s="10">
        <v>2</v>
      </c>
      <c r="Q9" s="9" t="s">
        <v>203</v>
      </c>
      <c r="R9" s="10">
        <v>9</v>
      </c>
      <c r="S9" s="9" t="s">
        <v>145</v>
      </c>
      <c r="T9" s="10">
        <v>16</v>
      </c>
      <c r="U9" s="9" t="s">
        <v>180</v>
      </c>
      <c r="V9" s="10">
        <v>11</v>
      </c>
      <c r="W9" s="9" t="s">
        <v>195</v>
      </c>
      <c r="X9" s="10">
        <v>14</v>
      </c>
      <c r="Y9" s="9" t="s">
        <v>107</v>
      </c>
      <c r="Z9" s="10">
        <v>3</v>
      </c>
      <c r="AA9" s="9" t="s">
        <v>108</v>
      </c>
      <c r="AB9" s="10">
        <v>5</v>
      </c>
      <c r="AC9" s="9" t="s">
        <v>143</v>
      </c>
      <c r="AD9" s="10">
        <v>10</v>
      </c>
      <c r="AE9" s="9" t="s">
        <v>126</v>
      </c>
      <c r="AF9" s="10">
        <v>13</v>
      </c>
      <c r="AG9" s="9" t="s">
        <v>181</v>
      </c>
      <c r="AH9" s="10">
        <v>12</v>
      </c>
      <c r="AI9" s="11">
        <f t="shared" si="2"/>
        <v>136</v>
      </c>
      <c r="AJ9" s="11">
        <f t="shared" si="1"/>
        <v>104</v>
      </c>
      <c r="AK9" s="91">
        <v>5</v>
      </c>
    </row>
    <row r="10" spans="1:37" x14ac:dyDescent="0.35">
      <c r="A10">
        <f t="shared" si="0"/>
        <v>9</v>
      </c>
      <c r="B10" s="4" t="s">
        <v>10</v>
      </c>
      <c r="C10" s="5" t="s">
        <v>189</v>
      </c>
      <c r="D10" s="57">
        <v>11</v>
      </c>
      <c r="E10" s="5" t="s">
        <v>190</v>
      </c>
      <c r="F10" s="57">
        <v>4</v>
      </c>
      <c r="G10" s="5" t="s">
        <v>179</v>
      </c>
      <c r="H10" s="57">
        <v>5</v>
      </c>
      <c r="I10" s="5" t="s">
        <v>127</v>
      </c>
      <c r="J10" s="57">
        <v>15</v>
      </c>
      <c r="K10" s="5" t="s">
        <v>192</v>
      </c>
      <c r="L10" s="57">
        <v>10</v>
      </c>
      <c r="M10" s="5" t="s">
        <v>193</v>
      </c>
      <c r="N10" s="57">
        <v>2</v>
      </c>
      <c r="O10" s="5" t="s">
        <v>204</v>
      </c>
      <c r="P10" s="57">
        <v>1</v>
      </c>
      <c r="Q10" s="5" t="s">
        <v>194</v>
      </c>
      <c r="R10" s="57">
        <v>3</v>
      </c>
      <c r="S10" s="5" t="s">
        <v>145</v>
      </c>
      <c r="T10" s="57">
        <v>16</v>
      </c>
      <c r="U10" s="5" t="s">
        <v>180</v>
      </c>
      <c r="V10" s="57">
        <v>13</v>
      </c>
      <c r="W10" s="5" t="s">
        <v>195</v>
      </c>
      <c r="X10" s="57">
        <v>6</v>
      </c>
      <c r="Y10" s="5" t="s">
        <v>107</v>
      </c>
      <c r="Z10" s="57">
        <v>7</v>
      </c>
      <c r="AA10" s="5" t="s">
        <v>196</v>
      </c>
      <c r="AB10" s="57">
        <v>8</v>
      </c>
      <c r="AC10" s="5" t="s">
        <v>143</v>
      </c>
      <c r="AD10" s="57">
        <v>14</v>
      </c>
      <c r="AE10" s="5" t="s">
        <v>126</v>
      </c>
      <c r="AF10" s="57">
        <v>12</v>
      </c>
      <c r="AG10" s="5" t="s">
        <v>181</v>
      </c>
      <c r="AH10" s="57">
        <v>9</v>
      </c>
      <c r="AI10" s="7">
        <f t="shared" si="2"/>
        <v>136</v>
      </c>
      <c r="AJ10" s="7">
        <f t="shared" si="1"/>
        <v>82</v>
      </c>
    </row>
    <row r="11" spans="1:37" x14ac:dyDescent="0.35">
      <c r="A11">
        <f t="shared" si="0"/>
        <v>11</v>
      </c>
      <c r="B11" s="8" t="s">
        <v>14</v>
      </c>
      <c r="C11" s="9" t="s">
        <v>206</v>
      </c>
      <c r="D11" s="10">
        <v>3</v>
      </c>
      <c r="E11" s="9" t="s">
        <v>207</v>
      </c>
      <c r="F11" s="10">
        <v>7</v>
      </c>
      <c r="G11" s="9" t="s">
        <v>208</v>
      </c>
      <c r="H11" s="10">
        <v>2</v>
      </c>
      <c r="I11" s="9" t="s">
        <v>209</v>
      </c>
      <c r="J11" s="10">
        <v>11</v>
      </c>
      <c r="K11" s="9" t="s">
        <v>210</v>
      </c>
      <c r="L11" s="10">
        <v>12</v>
      </c>
      <c r="M11" s="9" t="s">
        <v>211</v>
      </c>
      <c r="N11" s="10">
        <v>10</v>
      </c>
      <c r="O11" s="9" t="s">
        <v>212</v>
      </c>
      <c r="P11" s="10">
        <v>8</v>
      </c>
      <c r="Q11" s="9" t="s">
        <v>213</v>
      </c>
      <c r="R11" s="10">
        <v>1</v>
      </c>
      <c r="S11" s="9" t="s">
        <v>214</v>
      </c>
      <c r="T11" s="10">
        <v>16</v>
      </c>
      <c r="U11" s="9" t="s">
        <v>215</v>
      </c>
      <c r="V11" s="10">
        <v>6</v>
      </c>
      <c r="W11" s="9" t="s">
        <v>216</v>
      </c>
      <c r="X11" s="10">
        <v>4</v>
      </c>
      <c r="Y11" s="9" t="s">
        <v>217</v>
      </c>
      <c r="Z11" s="10">
        <v>5</v>
      </c>
      <c r="AA11" s="9" t="s">
        <v>205</v>
      </c>
      <c r="AB11" s="10">
        <v>9</v>
      </c>
      <c r="AC11" s="9" t="s">
        <v>218</v>
      </c>
      <c r="AD11" s="10">
        <v>13</v>
      </c>
      <c r="AE11" s="9" t="s">
        <v>219</v>
      </c>
      <c r="AF11" s="10">
        <v>15</v>
      </c>
      <c r="AG11" s="9" t="s">
        <v>220</v>
      </c>
      <c r="AH11" s="10">
        <v>14</v>
      </c>
      <c r="AI11" s="11">
        <f t="shared" si="2"/>
        <v>136</v>
      </c>
      <c r="AJ11" s="11">
        <f t="shared" si="1"/>
        <v>80</v>
      </c>
    </row>
    <row r="12" spans="1:37" x14ac:dyDescent="0.35">
      <c r="A12">
        <f t="shared" si="0"/>
        <v>17</v>
      </c>
      <c r="B12" s="4" t="s">
        <v>12</v>
      </c>
      <c r="C12" s="5" t="s">
        <v>189</v>
      </c>
      <c r="D12" s="74">
        <v>1</v>
      </c>
      <c r="E12" s="5" t="s">
        <v>190</v>
      </c>
      <c r="F12" s="74">
        <v>13</v>
      </c>
      <c r="G12" s="5" t="s">
        <v>179</v>
      </c>
      <c r="H12" s="74">
        <v>6</v>
      </c>
      <c r="I12" s="5" t="s">
        <v>127</v>
      </c>
      <c r="J12" s="74">
        <v>14</v>
      </c>
      <c r="K12" s="5" t="s">
        <v>192</v>
      </c>
      <c r="L12" s="74">
        <v>16</v>
      </c>
      <c r="M12" s="5" t="s">
        <v>193</v>
      </c>
      <c r="N12" s="74">
        <v>12</v>
      </c>
      <c r="O12" s="5" t="s">
        <v>150</v>
      </c>
      <c r="P12" s="74">
        <v>7</v>
      </c>
      <c r="Q12" s="5" t="s">
        <v>194</v>
      </c>
      <c r="R12" s="74">
        <v>8</v>
      </c>
      <c r="S12" s="5" t="s">
        <v>145</v>
      </c>
      <c r="T12" s="74">
        <v>15</v>
      </c>
      <c r="U12" s="5" t="s">
        <v>180</v>
      </c>
      <c r="V12" s="74">
        <v>9</v>
      </c>
      <c r="W12" s="5" t="s">
        <v>146</v>
      </c>
      <c r="X12" s="74">
        <v>2</v>
      </c>
      <c r="Y12" s="5" t="s">
        <v>148</v>
      </c>
      <c r="Z12" s="74">
        <v>3</v>
      </c>
      <c r="AA12" s="5" t="s">
        <v>196</v>
      </c>
      <c r="AB12" s="74">
        <v>10</v>
      </c>
      <c r="AC12" s="5" t="s">
        <v>143</v>
      </c>
      <c r="AD12" s="74">
        <v>11</v>
      </c>
      <c r="AE12" s="5" t="s">
        <v>126</v>
      </c>
      <c r="AF12" s="74">
        <v>4</v>
      </c>
      <c r="AG12" s="5" t="s">
        <v>144</v>
      </c>
      <c r="AH12" s="74">
        <v>5</v>
      </c>
      <c r="AI12" s="7">
        <f t="shared" si="2"/>
        <v>136</v>
      </c>
      <c r="AJ12" s="7">
        <f t="shared" si="1"/>
        <v>68</v>
      </c>
    </row>
    <row r="13" spans="1:37" x14ac:dyDescent="0.35">
      <c r="A13">
        <f t="shared" si="0"/>
        <v>14</v>
      </c>
      <c r="B13" s="8" t="s">
        <v>8</v>
      </c>
      <c r="C13" s="9" t="s">
        <v>147</v>
      </c>
      <c r="D13" s="10">
        <v>3</v>
      </c>
      <c r="E13" s="9" t="s">
        <v>190</v>
      </c>
      <c r="F13" s="10">
        <v>12</v>
      </c>
      <c r="G13" s="9" t="s">
        <v>179</v>
      </c>
      <c r="H13" s="10">
        <v>13</v>
      </c>
      <c r="I13" s="9" t="s">
        <v>127</v>
      </c>
      <c r="J13" s="10">
        <v>15</v>
      </c>
      <c r="K13" s="9" t="s">
        <v>192</v>
      </c>
      <c r="L13" s="10">
        <v>8</v>
      </c>
      <c r="M13" s="9" t="s">
        <v>193</v>
      </c>
      <c r="N13" s="10">
        <v>11</v>
      </c>
      <c r="O13" s="9" t="s">
        <v>150</v>
      </c>
      <c r="P13" s="10">
        <v>7</v>
      </c>
      <c r="Q13" s="9" t="s">
        <v>194</v>
      </c>
      <c r="R13" s="10">
        <v>4</v>
      </c>
      <c r="S13" s="9" t="s">
        <v>145</v>
      </c>
      <c r="T13" s="10">
        <v>14</v>
      </c>
      <c r="U13" s="9" t="s">
        <v>149</v>
      </c>
      <c r="V13" s="10">
        <v>6</v>
      </c>
      <c r="W13" s="9" t="s">
        <v>195</v>
      </c>
      <c r="X13" s="10">
        <v>2</v>
      </c>
      <c r="Y13" s="9" t="s">
        <v>107</v>
      </c>
      <c r="Z13" s="10">
        <v>5</v>
      </c>
      <c r="AA13" s="9" t="s">
        <v>196</v>
      </c>
      <c r="AB13" s="10">
        <v>1</v>
      </c>
      <c r="AC13" s="9" t="s">
        <v>143</v>
      </c>
      <c r="AD13" s="10">
        <v>16</v>
      </c>
      <c r="AE13" s="9" t="s">
        <v>126</v>
      </c>
      <c r="AF13" s="10">
        <v>9</v>
      </c>
      <c r="AG13" s="9" t="s">
        <v>181</v>
      </c>
      <c r="AH13" s="10">
        <v>10</v>
      </c>
      <c r="AI13" s="11">
        <f t="shared" si="2"/>
        <v>136</v>
      </c>
      <c r="AJ13" s="11">
        <f t="shared" si="1"/>
        <v>77</v>
      </c>
    </row>
    <row r="14" spans="1:37" x14ac:dyDescent="0.35">
      <c r="A14">
        <f t="shared" si="0"/>
        <v>11</v>
      </c>
      <c r="B14" s="4" t="s">
        <v>6</v>
      </c>
      <c r="C14" s="5" t="s">
        <v>197</v>
      </c>
      <c r="D14" s="54">
        <v>9</v>
      </c>
      <c r="E14" s="5" t="s">
        <v>190</v>
      </c>
      <c r="F14" s="54">
        <v>14</v>
      </c>
      <c r="G14" s="5" t="s">
        <v>191</v>
      </c>
      <c r="H14" s="54">
        <v>5</v>
      </c>
      <c r="I14" s="5" t="s">
        <v>127</v>
      </c>
      <c r="J14" s="54">
        <v>16</v>
      </c>
      <c r="K14" s="5" t="s">
        <v>192</v>
      </c>
      <c r="L14" s="54">
        <v>11</v>
      </c>
      <c r="M14" s="5" t="s">
        <v>198</v>
      </c>
      <c r="N14" s="54">
        <v>12</v>
      </c>
      <c r="O14" s="5" t="s">
        <v>199</v>
      </c>
      <c r="P14" s="54">
        <v>3</v>
      </c>
      <c r="Q14" s="5" t="s">
        <v>200</v>
      </c>
      <c r="R14" s="54">
        <v>2</v>
      </c>
      <c r="S14" s="5" t="s">
        <v>201</v>
      </c>
      <c r="T14" s="54">
        <v>1</v>
      </c>
      <c r="U14" s="5" t="s">
        <v>149</v>
      </c>
      <c r="V14" s="54">
        <v>10</v>
      </c>
      <c r="W14" s="5" t="s">
        <v>146</v>
      </c>
      <c r="X14" s="54">
        <v>4</v>
      </c>
      <c r="Y14" s="5" t="s">
        <v>202</v>
      </c>
      <c r="Z14" s="54">
        <v>6</v>
      </c>
      <c r="AA14" s="5" t="s">
        <v>196</v>
      </c>
      <c r="AB14" s="54">
        <v>7</v>
      </c>
      <c r="AC14" s="5" t="s">
        <v>143</v>
      </c>
      <c r="AD14" s="54">
        <v>15</v>
      </c>
      <c r="AE14" s="5" t="s">
        <v>126</v>
      </c>
      <c r="AF14" s="54">
        <v>13</v>
      </c>
      <c r="AG14" s="5" t="s">
        <v>181</v>
      </c>
      <c r="AH14" s="54">
        <v>8</v>
      </c>
      <c r="AI14" s="7">
        <f t="shared" si="2"/>
        <v>136</v>
      </c>
      <c r="AJ14" s="7">
        <f t="shared" si="1"/>
        <v>80</v>
      </c>
    </row>
    <row r="15" spans="1:37" x14ac:dyDescent="0.35">
      <c r="A15">
        <f t="shared" si="0"/>
        <v>4</v>
      </c>
      <c r="B15" s="8" t="s">
        <v>4</v>
      </c>
      <c r="C15" s="9" t="s">
        <v>147</v>
      </c>
      <c r="D15" s="10">
        <v>5</v>
      </c>
      <c r="E15" s="9" t="s">
        <v>190</v>
      </c>
      <c r="F15" s="10">
        <v>14</v>
      </c>
      <c r="G15" s="9" t="s">
        <v>179</v>
      </c>
      <c r="H15" s="10">
        <v>7</v>
      </c>
      <c r="I15" s="9" t="s">
        <v>127</v>
      </c>
      <c r="J15" s="10">
        <v>16</v>
      </c>
      <c r="K15" s="9" t="s">
        <v>192</v>
      </c>
      <c r="L15" s="10">
        <v>10</v>
      </c>
      <c r="M15" s="9" t="s">
        <v>193</v>
      </c>
      <c r="N15" s="10">
        <v>8</v>
      </c>
      <c r="O15" s="9" t="s">
        <v>150</v>
      </c>
      <c r="P15" s="10">
        <v>9</v>
      </c>
      <c r="Q15" s="9" t="s">
        <v>194</v>
      </c>
      <c r="R15" s="10">
        <v>1</v>
      </c>
      <c r="S15" s="9" t="s">
        <v>145</v>
      </c>
      <c r="T15" s="10">
        <v>13</v>
      </c>
      <c r="U15" s="9" t="s">
        <v>180</v>
      </c>
      <c r="V15" s="10">
        <v>4</v>
      </c>
      <c r="W15" s="9" t="s">
        <v>195</v>
      </c>
      <c r="X15" s="10">
        <v>6</v>
      </c>
      <c r="Y15" s="9" t="s">
        <v>107</v>
      </c>
      <c r="Z15" s="10">
        <v>12</v>
      </c>
      <c r="AA15" s="9" t="s">
        <v>108</v>
      </c>
      <c r="AB15" s="10">
        <v>3</v>
      </c>
      <c r="AC15" s="9" t="s">
        <v>143</v>
      </c>
      <c r="AD15" s="10">
        <v>15</v>
      </c>
      <c r="AE15" s="9" t="s">
        <v>126</v>
      </c>
      <c r="AF15" s="10">
        <v>2</v>
      </c>
      <c r="AG15" s="9" t="s">
        <v>181</v>
      </c>
      <c r="AH15" s="10">
        <v>11</v>
      </c>
      <c r="AI15" s="11">
        <f t="shared" si="2"/>
        <v>136</v>
      </c>
      <c r="AJ15" s="11">
        <f t="shared" si="1"/>
        <v>90</v>
      </c>
    </row>
    <row r="16" spans="1:37" x14ac:dyDescent="0.35">
      <c r="A16">
        <f t="shared" si="0"/>
        <v>3</v>
      </c>
      <c r="B16" s="4" t="s">
        <v>7</v>
      </c>
      <c r="C16" s="5" t="s">
        <v>147</v>
      </c>
      <c r="D16" s="59">
        <v>2</v>
      </c>
      <c r="E16" s="5" t="s">
        <v>190</v>
      </c>
      <c r="F16" s="59">
        <v>12</v>
      </c>
      <c r="G16" s="5" t="s">
        <v>179</v>
      </c>
      <c r="H16" s="59">
        <v>7</v>
      </c>
      <c r="I16" s="5" t="s">
        <v>127</v>
      </c>
      <c r="J16" s="59">
        <v>13</v>
      </c>
      <c r="K16" s="5" t="s">
        <v>192</v>
      </c>
      <c r="L16" s="59">
        <v>15</v>
      </c>
      <c r="M16" s="5" t="s">
        <v>193</v>
      </c>
      <c r="N16" s="59">
        <v>11</v>
      </c>
      <c r="O16" s="5" t="s">
        <v>204</v>
      </c>
      <c r="P16" s="59">
        <v>1</v>
      </c>
      <c r="Q16" s="5" t="s">
        <v>203</v>
      </c>
      <c r="R16" s="59">
        <v>9</v>
      </c>
      <c r="S16" s="5" t="s">
        <v>145</v>
      </c>
      <c r="T16" s="59">
        <v>8</v>
      </c>
      <c r="U16" s="5" t="s">
        <v>149</v>
      </c>
      <c r="V16" s="59">
        <v>5</v>
      </c>
      <c r="W16" s="5" t="s">
        <v>195</v>
      </c>
      <c r="X16" s="59">
        <v>4</v>
      </c>
      <c r="Y16" s="5" t="s">
        <v>107</v>
      </c>
      <c r="Z16" s="59">
        <v>10</v>
      </c>
      <c r="AA16" s="5" t="s">
        <v>196</v>
      </c>
      <c r="AB16" s="59">
        <v>3</v>
      </c>
      <c r="AC16" s="5" t="s">
        <v>143</v>
      </c>
      <c r="AD16" s="59">
        <v>16</v>
      </c>
      <c r="AE16" s="5" t="s">
        <v>126</v>
      </c>
      <c r="AF16" s="59">
        <v>14</v>
      </c>
      <c r="AG16" s="5" t="s">
        <v>181</v>
      </c>
      <c r="AH16" s="59">
        <v>6</v>
      </c>
      <c r="AI16" s="7">
        <f t="shared" si="2"/>
        <v>136</v>
      </c>
      <c r="AJ16" s="7">
        <f t="shared" si="1"/>
        <v>91</v>
      </c>
    </row>
    <row r="17" spans="1:36" x14ac:dyDescent="0.35">
      <c r="A17">
        <f t="shared" si="0"/>
        <v>6</v>
      </c>
      <c r="B17" s="38" t="s">
        <v>71</v>
      </c>
      <c r="C17" s="36" t="s">
        <v>189</v>
      </c>
      <c r="D17" s="37">
        <v>1</v>
      </c>
      <c r="E17" s="36" t="s">
        <v>190</v>
      </c>
      <c r="F17" s="37">
        <v>11</v>
      </c>
      <c r="G17" s="36" t="s">
        <v>179</v>
      </c>
      <c r="H17" s="37">
        <v>12</v>
      </c>
      <c r="I17" s="36" t="s">
        <v>127</v>
      </c>
      <c r="J17" s="37">
        <v>15</v>
      </c>
      <c r="K17" s="36" t="s">
        <v>192</v>
      </c>
      <c r="L17" s="37">
        <v>13</v>
      </c>
      <c r="M17" s="36" t="s">
        <v>193</v>
      </c>
      <c r="N17" s="37">
        <v>14</v>
      </c>
      <c r="O17" s="36" t="s">
        <v>150</v>
      </c>
      <c r="P17" s="37">
        <v>6</v>
      </c>
      <c r="Q17" s="36" t="s">
        <v>194</v>
      </c>
      <c r="R17" s="37">
        <v>5</v>
      </c>
      <c r="S17" s="36" t="s">
        <v>145</v>
      </c>
      <c r="T17" s="37">
        <v>8</v>
      </c>
      <c r="U17" s="36" t="s">
        <v>180</v>
      </c>
      <c r="V17" s="37">
        <v>3</v>
      </c>
      <c r="W17" s="36" t="s">
        <v>146</v>
      </c>
      <c r="X17" s="37">
        <v>4</v>
      </c>
      <c r="Y17" s="36" t="s">
        <v>107</v>
      </c>
      <c r="Z17" s="37">
        <v>2</v>
      </c>
      <c r="AA17" s="36" t="s">
        <v>108</v>
      </c>
      <c r="AB17" s="37">
        <v>9</v>
      </c>
      <c r="AC17" s="36" t="s">
        <v>143</v>
      </c>
      <c r="AD17" s="37">
        <v>16</v>
      </c>
      <c r="AE17" s="36" t="s">
        <v>126</v>
      </c>
      <c r="AF17" s="37">
        <v>10</v>
      </c>
      <c r="AG17" s="36" t="s">
        <v>181</v>
      </c>
      <c r="AH17" s="37">
        <v>7</v>
      </c>
      <c r="AI17" s="34">
        <f t="shared" si="2"/>
        <v>136</v>
      </c>
      <c r="AJ17" s="35">
        <f t="shared" si="1"/>
        <v>88</v>
      </c>
    </row>
    <row r="18" spans="1:36" x14ac:dyDescent="0.35">
      <c r="A18">
        <f t="shared" si="0"/>
        <v>16</v>
      </c>
      <c r="B18" s="4" t="s">
        <v>3</v>
      </c>
      <c r="C18" s="5" t="s">
        <v>189</v>
      </c>
      <c r="D18" s="49">
        <v>3</v>
      </c>
      <c r="E18" s="5" t="s">
        <v>190</v>
      </c>
      <c r="F18" s="49">
        <v>13</v>
      </c>
      <c r="G18" s="5" t="s">
        <v>179</v>
      </c>
      <c r="H18" s="49">
        <v>12</v>
      </c>
      <c r="I18" s="5" t="s">
        <v>127</v>
      </c>
      <c r="J18" s="49">
        <v>16</v>
      </c>
      <c r="K18" s="5" t="s">
        <v>192</v>
      </c>
      <c r="L18" s="49">
        <v>5</v>
      </c>
      <c r="M18" s="5" t="s">
        <v>193</v>
      </c>
      <c r="N18" s="49">
        <v>9</v>
      </c>
      <c r="O18" s="5" t="s">
        <v>150</v>
      </c>
      <c r="P18" s="49">
        <v>11</v>
      </c>
      <c r="Q18" s="5" t="s">
        <v>194</v>
      </c>
      <c r="R18" s="49">
        <v>4</v>
      </c>
      <c r="S18" s="5" t="s">
        <v>145</v>
      </c>
      <c r="T18" s="49">
        <v>10</v>
      </c>
      <c r="U18" s="5" t="s">
        <v>149</v>
      </c>
      <c r="V18" s="49">
        <v>2</v>
      </c>
      <c r="W18" s="5" t="s">
        <v>146</v>
      </c>
      <c r="X18" s="49">
        <v>6</v>
      </c>
      <c r="Y18" s="5" t="s">
        <v>148</v>
      </c>
      <c r="Z18" s="49">
        <v>8</v>
      </c>
      <c r="AA18" s="5" t="s">
        <v>196</v>
      </c>
      <c r="AB18" s="49">
        <v>1</v>
      </c>
      <c r="AC18" s="5" t="s">
        <v>143</v>
      </c>
      <c r="AD18" s="49">
        <v>14</v>
      </c>
      <c r="AE18" s="5" t="s">
        <v>126</v>
      </c>
      <c r="AF18" s="49">
        <v>7</v>
      </c>
      <c r="AG18" s="5" t="s">
        <v>181</v>
      </c>
      <c r="AH18" s="49">
        <v>15</v>
      </c>
      <c r="AI18" s="55">
        <f t="shared" si="2"/>
        <v>136</v>
      </c>
      <c r="AJ18" s="51">
        <f t="shared" si="1"/>
        <v>71</v>
      </c>
    </row>
    <row r="19" spans="1:36" x14ac:dyDescent="0.35">
      <c r="A19">
        <f t="shared" si="0"/>
        <v>2</v>
      </c>
      <c r="B19" s="38" t="s">
        <v>184</v>
      </c>
      <c r="C19" s="36" t="s">
        <v>189</v>
      </c>
      <c r="D19" s="37">
        <v>5</v>
      </c>
      <c r="E19" s="36" t="s">
        <v>190</v>
      </c>
      <c r="F19" s="37">
        <v>11</v>
      </c>
      <c r="G19" s="36" t="s">
        <v>179</v>
      </c>
      <c r="H19" s="37">
        <v>12</v>
      </c>
      <c r="I19" s="36" t="s">
        <v>127</v>
      </c>
      <c r="J19" s="37">
        <v>16</v>
      </c>
      <c r="K19" s="36" t="s">
        <v>192</v>
      </c>
      <c r="L19" s="37">
        <v>15</v>
      </c>
      <c r="M19" s="36" t="s">
        <v>193</v>
      </c>
      <c r="N19" s="37">
        <v>14</v>
      </c>
      <c r="O19" s="36" t="s">
        <v>150</v>
      </c>
      <c r="P19" s="37">
        <v>9</v>
      </c>
      <c r="Q19" s="36" t="s">
        <v>203</v>
      </c>
      <c r="R19" s="37">
        <v>8</v>
      </c>
      <c r="S19" s="36" t="s">
        <v>145</v>
      </c>
      <c r="T19" s="37">
        <v>10</v>
      </c>
      <c r="U19" s="36" t="s">
        <v>180</v>
      </c>
      <c r="V19" s="37">
        <v>1</v>
      </c>
      <c r="W19" s="36" t="s">
        <v>195</v>
      </c>
      <c r="X19" s="37">
        <v>3</v>
      </c>
      <c r="Y19" s="36" t="s">
        <v>107</v>
      </c>
      <c r="Z19" s="37">
        <v>4</v>
      </c>
      <c r="AA19" s="36" t="s">
        <v>108</v>
      </c>
      <c r="AB19" s="37">
        <v>2</v>
      </c>
      <c r="AC19" s="36" t="s">
        <v>143</v>
      </c>
      <c r="AD19" s="37">
        <v>7</v>
      </c>
      <c r="AE19" s="36" t="s">
        <v>126</v>
      </c>
      <c r="AF19" s="37">
        <v>6</v>
      </c>
      <c r="AG19" s="36" t="s">
        <v>181</v>
      </c>
      <c r="AH19" s="37">
        <v>13</v>
      </c>
      <c r="AI19" s="22">
        <f t="shared" si="2"/>
        <v>136</v>
      </c>
      <c r="AJ19" s="11">
        <f t="shared" ref="AJ19:AJ21" si="3">SUM(C44,E44,G44,I44,K44,M44,O44,Q44,S44,U44,W44,Y44,AA44,AC44,AE44,AG44)</f>
        <v>95</v>
      </c>
    </row>
    <row r="20" spans="1:36" x14ac:dyDescent="0.35">
      <c r="A20">
        <f t="shared" si="0"/>
        <v>11</v>
      </c>
      <c r="B20" s="4" t="s">
        <v>230</v>
      </c>
      <c r="C20" s="5" t="s">
        <v>189</v>
      </c>
      <c r="D20" s="73">
        <v>14</v>
      </c>
      <c r="E20" s="5" t="s">
        <v>190</v>
      </c>
      <c r="F20" s="73">
        <v>12</v>
      </c>
      <c r="G20" s="5" t="s">
        <v>191</v>
      </c>
      <c r="H20" s="73">
        <v>6</v>
      </c>
      <c r="I20" s="5" t="s">
        <v>127</v>
      </c>
      <c r="J20" s="73">
        <v>13</v>
      </c>
      <c r="K20" s="5" t="s">
        <v>192</v>
      </c>
      <c r="L20" s="73">
        <v>16</v>
      </c>
      <c r="M20" s="5" t="s">
        <v>193</v>
      </c>
      <c r="N20" s="73">
        <v>9</v>
      </c>
      <c r="O20" s="5" t="s">
        <v>150</v>
      </c>
      <c r="P20" s="73">
        <v>7</v>
      </c>
      <c r="Q20" s="5" t="s">
        <v>194</v>
      </c>
      <c r="R20" s="73">
        <v>8</v>
      </c>
      <c r="S20" s="5" t="s">
        <v>145</v>
      </c>
      <c r="T20" s="73">
        <v>15</v>
      </c>
      <c r="U20" s="5" t="s">
        <v>180</v>
      </c>
      <c r="V20" s="73">
        <v>11</v>
      </c>
      <c r="W20" s="5" t="s">
        <v>195</v>
      </c>
      <c r="X20" s="73">
        <v>5</v>
      </c>
      <c r="Y20" s="5" t="s">
        <v>148</v>
      </c>
      <c r="Z20" s="73">
        <v>4</v>
      </c>
      <c r="AA20" s="5" t="s">
        <v>108</v>
      </c>
      <c r="AB20" s="73">
        <v>3</v>
      </c>
      <c r="AC20" s="5" t="s">
        <v>109</v>
      </c>
      <c r="AD20" s="73">
        <v>1</v>
      </c>
      <c r="AE20" s="5" t="s">
        <v>231</v>
      </c>
      <c r="AF20" s="73">
        <v>10</v>
      </c>
      <c r="AG20" s="5" t="s">
        <v>144</v>
      </c>
      <c r="AH20" s="73">
        <v>2</v>
      </c>
      <c r="AI20" s="55">
        <f t="shared" si="2"/>
        <v>136</v>
      </c>
      <c r="AJ20" s="71">
        <f t="shared" si="3"/>
        <v>80</v>
      </c>
    </row>
    <row r="21" spans="1:36" ht="15" thickBot="1" x14ac:dyDescent="0.4">
      <c r="A21">
        <f t="shared" si="0"/>
        <v>4</v>
      </c>
      <c r="B21" s="38" t="s">
        <v>185</v>
      </c>
      <c r="C21" s="36" t="s">
        <v>189</v>
      </c>
      <c r="D21" s="37">
        <v>15</v>
      </c>
      <c r="E21" s="36" t="s">
        <v>190</v>
      </c>
      <c r="F21" s="37">
        <v>12</v>
      </c>
      <c r="G21" s="36" t="s">
        <v>179</v>
      </c>
      <c r="H21" s="37">
        <v>9</v>
      </c>
      <c r="I21" s="36" t="s">
        <v>127</v>
      </c>
      <c r="J21" s="37">
        <v>14</v>
      </c>
      <c r="K21" s="36" t="s">
        <v>192</v>
      </c>
      <c r="L21" s="37">
        <v>11</v>
      </c>
      <c r="M21" s="36" t="s">
        <v>193</v>
      </c>
      <c r="N21" s="37">
        <v>13</v>
      </c>
      <c r="O21" s="36" t="s">
        <v>150</v>
      </c>
      <c r="P21" s="37">
        <v>1</v>
      </c>
      <c r="Q21" s="36" t="s">
        <v>194</v>
      </c>
      <c r="R21" s="37">
        <v>2</v>
      </c>
      <c r="S21" s="36" t="s">
        <v>145</v>
      </c>
      <c r="T21" s="37">
        <v>16</v>
      </c>
      <c r="U21" s="36" t="s">
        <v>180</v>
      </c>
      <c r="V21" s="37">
        <v>4</v>
      </c>
      <c r="W21" s="36" t="s">
        <v>146</v>
      </c>
      <c r="X21" s="37">
        <v>6</v>
      </c>
      <c r="Y21" s="36" t="s">
        <v>107</v>
      </c>
      <c r="Z21" s="37">
        <v>3</v>
      </c>
      <c r="AA21" s="36" t="s">
        <v>108</v>
      </c>
      <c r="AB21" s="37">
        <v>5</v>
      </c>
      <c r="AC21" s="36" t="s">
        <v>143</v>
      </c>
      <c r="AD21" s="37">
        <v>10</v>
      </c>
      <c r="AE21" s="36" t="s">
        <v>126</v>
      </c>
      <c r="AF21" s="37">
        <v>7</v>
      </c>
      <c r="AG21" s="36" t="s">
        <v>181</v>
      </c>
      <c r="AH21" s="37">
        <v>8</v>
      </c>
      <c r="AI21" s="78">
        <f t="shared" si="2"/>
        <v>136</v>
      </c>
      <c r="AJ21" s="79">
        <f t="shared" si="3"/>
        <v>90</v>
      </c>
    </row>
    <row r="22" spans="1:36" ht="15" thickBot="1" x14ac:dyDescent="0.4">
      <c r="B22" s="39" t="s">
        <v>15</v>
      </c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40"/>
      <c r="AJ22" s="41"/>
    </row>
    <row r="23" spans="1:36" ht="15" thickBot="1" x14ac:dyDescent="0.4">
      <c r="C23" s="184" t="s">
        <v>183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6"/>
      <c r="AJ23" s="23"/>
    </row>
    <row r="24" spans="1:36" x14ac:dyDescent="0.35">
      <c r="F24" t="s">
        <v>33</v>
      </c>
    </row>
    <row r="27" spans="1:36" ht="15" thickBot="1" x14ac:dyDescent="0.4"/>
    <row r="28" spans="1:36" ht="15" thickBot="1" x14ac:dyDescent="0.4">
      <c r="B28" s="32" t="s">
        <v>0</v>
      </c>
      <c r="C28" s="181" t="str">
        <f>C3</f>
        <v>ATL@PHI</v>
      </c>
      <c r="D28" s="181"/>
      <c r="E28" s="181" t="str">
        <f t="shared" ref="E28" si="4">E3</f>
        <v>BUF@BAL</v>
      </c>
      <c r="F28" s="181"/>
      <c r="G28" s="181" t="str">
        <f t="shared" ref="G28" si="5">G3</f>
        <v>JAX@NYG</v>
      </c>
      <c r="H28" s="181"/>
      <c r="I28" s="181" t="str">
        <f t="shared" ref="I28" si="6">I3</f>
        <v>TB@NO</v>
      </c>
      <c r="J28" s="181"/>
      <c r="K28" s="181" t="str">
        <f t="shared" ref="K28" si="7">K3</f>
        <v>HOU@NE</v>
      </c>
      <c r="L28" s="181"/>
      <c r="M28" s="181" t="str">
        <f t="shared" ref="M28" si="8">M3</f>
        <v>SF@MIN</v>
      </c>
      <c r="N28" s="181"/>
      <c r="O28" s="181" t="str">
        <f t="shared" ref="O28" si="9">O3</f>
        <v>TEN@MIA</v>
      </c>
      <c r="P28" s="181"/>
      <c r="Q28" s="181" t="str">
        <f t="shared" ref="Q28" si="10">Q3</f>
        <v>CIN@IND</v>
      </c>
      <c r="R28" s="181"/>
      <c r="S28" s="181" t="str">
        <f t="shared" ref="S28" si="11">S3</f>
        <v>PIT@CLE</v>
      </c>
      <c r="T28" s="181"/>
      <c r="U28" s="181" t="str">
        <f t="shared" ref="U28" si="12">U3</f>
        <v>KC@LAC</v>
      </c>
      <c r="V28" s="181"/>
      <c r="W28" s="181" t="str">
        <f t="shared" ref="W28" si="13">W3</f>
        <v>SEA@DEN</v>
      </c>
      <c r="X28" s="181"/>
      <c r="Y28" s="181" t="str">
        <f t="shared" ref="Y28" si="14">Y3</f>
        <v>DAL@CAR</v>
      </c>
      <c r="Z28" s="181"/>
      <c r="AA28" s="181" t="str">
        <f t="shared" ref="AA28" si="15">AA3</f>
        <v>WAS@ARI</v>
      </c>
      <c r="AB28" s="181"/>
      <c r="AC28" s="181" t="str">
        <f t="shared" ref="AC28" si="16">AC3</f>
        <v>CHI@GB</v>
      </c>
      <c r="AD28" s="181"/>
      <c r="AE28" s="181" t="str">
        <f t="shared" ref="AE28" si="17">AE3</f>
        <v>NYJ@DET</v>
      </c>
      <c r="AF28" s="181"/>
      <c r="AG28" s="181" t="str">
        <f t="shared" ref="AG28" si="18">AG3</f>
        <v>LAR@OAK</v>
      </c>
      <c r="AH28" s="182"/>
      <c r="AI28" s="25"/>
    </row>
    <row r="29" spans="1:36" x14ac:dyDescent="0.35">
      <c r="B29" s="31" t="str">
        <f t="shared" ref="B29:B42" si="19">B4</f>
        <v>Tyson</v>
      </c>
      <c r="C29" s="180">
        <f>IF(C4="PHI",D4,"-")</f>
        <v>9</v>
      </c>
      <c r="D29" s="180"/>
      <c r="E29" s="180">
        <f>IF(E4="bal",F4,"-")</f>
        <v>14</v>
      </c>
      <c r="F29" s="180"/>
      <c r="G29" s="180" t="str">
        <f>IF(G4="jax",H4,"-")</f>
        <v>-</v>
      </c>
      <c r="H29" s="180"/>
      <c r="I29" s="180" t="str">
        <f>IF(I4="tb",J4,"-")</f>
        <v>-</v>
      </c>
      <c r="J29" s="180"/>
      <c r="K29" s="180">
        <f>IF(K4="ne",L4,"-")</f>
        <v>10</v>
      </c>
      <c r="L29" s="180"/>
      <c r="M29" s="180">
        <f>IF(M4="min",N4,"-")</f>
        <v>13</v>
      </c>
      <c r="N29" s="180"/>
      <c r="O29" s="180" t="str">
        <f>IF(O4="mia",P4,"-")</f>
        <v>-</v>
      </c>
      <c r="P29" s="180"/>
      <c r="Q29" s="180" t="str">
        <f>IF(Q4="cin",R4,"-")</f>
        <v>-</v>
      </c>
      <c r="R29" s="180"/>
      <c r="S29" s="180" t="str">
        <f t="shared" ref="S29" si="20">IF(S4="",T4,"-")</f>
        <v>-</v>
      </c>
      <c r="T29" s="180"/>
      <c r="U29" s="180" t="str">
        <f>IF(U4="kc",V4,"-")</f>
        <v>-</v>
      </c>
      <c r="V29" s="180"/>
      <c r="W29" s="180" t="str">
        <f>IF(W4="den",X4,"-")</f>
        <v>-</v>
      </c>
      <c r="X29" s="180"/>
      <c r="Y29" s="180">
        <f>IF(Y4="car",Z4,"-")</f>
        <v>4</v>
      </c>
      <c r="Z29" s="180"/>
      <c r="AA29" s="180">
        <f>IF(AA4="was",AB4,"-")</f>
        <v>2</v>
      </c>
      <c r="AB29" s="180"/>
      <c r="AC29" s="180">
        <f>IF(AC4="gb",AD4,"-")</f>
        <v>16</v>
      </c>
      <c r="AD29" s="180"/>
      <c r="AE29" s="180" t="str">
        <f>IF(AE4="nyj",AF4,"-")</f>
        <v>-</v>
      </c>
      <c r="AF29" s="180"/>
      <c r="AG29" s="178">
        <f>IF(AG4="lar",AH4,"-")</f>
        <v>6</v>
      </c>
      <c r="AH29" s="179"/>
      <c r="AI29" s="26">
        <f>COUNTIF(C29:AH29,"&gt;=1")</f>
        <v>8</v>
      </c>
      <c r="AJ29">
        <f>COUNTIF(C29:AH29,"&gt;0")</f>
        <v>8</v>
      </c>
    </row>
    <row r="30" spans="1:36" x14ac:dyDescent="0.35">
      <c r="B30" s="14" t="str">
        <f t="shared" si="19"/>
        <v>Ben</v>
      </c>
      <c r="C30" s="171" t="str">
        <f t="shared" ref="C30:C46" si="21">IF(C5="PHI",D5,"-")</f>
        <v>-</v>
      </c>
      <c r="D30" s="172"/>
      <c r="E30" s="171">
        <f t="shared" ref="E30:E46" si="22">IF(E5="bal",F5,"-")</f>
        <v>15</v>
      </c>
      <c r="F30" s="172"/>
      <c r="G30" s="171">
        <f t="shared" ref="G30:G46" si="23">IF(G5="jax",H5,"-")</f>
        <v>10</v>
      </c>
      <c r="H30" s="172"/>
      <c r="I30" s="171" t="str">
        <f t="shared" ref="I30:I46" si="24">IF(I5="tb",J5,"-")</f>
        <v>-</v>
      </c>
      <c r="J30" s="172"/>
      <c r="K30" s="171" t="str">
        <f t="shared" ref="K30:K46" si="25">IF(K5="ne",L5,"-")</f>
        <v>-</v>
      </c>
      <c r="L30" s="172"/>
      <c r="M30" s="171">
        <f t="shared" ref="M30:M46" si="26">IF(M5="min",N5,"-")</f>
        <v>11</v>
      </c>
      <c r="N30" s="172"/>
      <c r="O30" s="171" t="str">
        <f t="shared" ref="O30:O46" si="27">IF(O5="mia",P5,"-")</f>
        <v>-</v>
      </c>
      <c r="P30" s="172"/>
      <c r="Q30" s="171">
        <f t="shared" ref="Q30:Q46" si="28">IF(Q5="cin",R5,"-")</f>
        <v>7</v>
      </c>
      <c r="R30" s="172"/>
      <c r="S30" s="171" t="str">
        <f t="shared" ref="S30" si="29">IF(S5="",T5,"-")</f>
        <v>-</v>
      </c>
      <c r="T30" s="172"/>
      <c r="U30" s="171">
        <f t="shared" ref="U30:U46" si="30">IF(U5="kc",V5,"-")</f>
        <v>3</v>
      </c>
      <c r="V30" s="172"/>
      <c r="W30" s="171">
        <f t="shared" ref="W30:W46" si="31">IF(W5="den",X5,"-")</f>
        <v>8</v>
      </c>
      <c r="X30" s="172"/>
      <c r="Y30" s="171" t="str">
        <f t="shared" ref="Y30:Y46" si="32">IF(Y5="car",Z5,"-")</f>
        <v>-</v>
      </c>
      <c r="Z30" s="172"/>
      <c r="AA30" s="171" t="str">
        <f t="shared" ref="AA30:AA46" si="33">IF(AA5="was",AB5,"-")</f>
        <v>-</v>
      </c>
      <c r="AB30" s="172"/>
      <c r="AC30" s="171">
        <f t="shared" ref="AC30:AC46" si="34">IF(AC5="gb",AD5,"-")</f>
        <v>9</v>
      </c>
      <c r="AD30" s="172"/>
      <c r="AE30" s="171">
        <f t="shared" ref="AE30:AE46" si="35">IF(AE5="nyj",AF5,"-")</f>
        <v>4</v>
      </c>
      <c r="AF30" s="172"/>
      <c r="AG30" s="171">
        <f t="shared" ref="AG30:AG46" si="36">IF(AG5="lar",AH5,"-")</f>
        <v>14</v>
      </c>
      <c r="AH30" s="173"/>
      <c r="AI30" s="26">
        <f t="shared" ref="AI30:AI46" si="37">COUNTIF(C30:AH30,"&gt;=1")</f>
        <v>9</v>
      </c>
      <c r="AJ30">
        <f t="shared" ref="AJ30:AJ46" si="38">COUNTIF(C30:AH30,"&gt;0")</f>
        <v>9</v>
      </c>
    </row>
    <row r="31" spans="1:36" x14ac:dyDescent="0.35">
      <c r="B31" s="13" t="str">
        <f t="shared" si="19"/>
        <v>Trevor</v>
      </c>
      <c r="C31" s="168">
        <f t="shared" si="21"/>
        <v>8</v>
      </c>
      <c r="D31" s="169"/>
      <c r="E31" s="168">
        <f t="shared" si="22"/>
        <v>12</v>
      </c>
      <c r="F31" s="169"/>
      <c r="G31" s="168">
        <f t="shared" si="23"/>
        <v>10</v>
      </c>
      <c r="H31" s="169"/>
      <c r="I31" s="168" t="str">
        <f t="shared" si="24"/>
        <v>-</v>
      </c>
      <c r="J31" s="169"/>
      <c r="K31" s="168">
        <f t="shared" si="25"/>
        <v>9</v>
      </c>
      <c r="L31" s="169"/>
      <c r="M31" s="168">
        <f t="shared" si="26"/>
        <v>14</v>
      </c>
      <c r="N31" s="169"/>
      <c r="O31" s="168" t="str">
        <f t="shared" si="27"/>
        <v>-</v>
      </c>
      <c r="P31" s="169"/>
      <c r="Q31" s="168" t="str">
        <f t="shared" si="28"/>
        <v>-</v>
      </c>
      <c r="R31" s="169"/>
      <c r="S31" s="168" t="str">
        <f t="shared" ref="S31" si="39">IF(S6="",T6,"-")</f>
        <v>-</v>
      </c>
      <c r="T31" s="169"/>
      <c r="U31" s="168" t="str">
        <f t="shared" si="30"/>
        <v>-</v>
      </c>
      <c r="V31" s="169"/>
      <c r="W31" s="168" t="str">
        <f t="shared" si="31"/>
        <v>-</v>
      </c>
      <c r="X31" s="169"/>
      <c r="Y31" s="168">
        <f t="shared" si="32"/>
        <v>6</v>
      </c>
      <c r="Z31" s="169"/>
      <c r="AA31" s="168">
        <f t="shared" si="33"/>
        <v>2</v>
      </c>
      <c r="AB31" s="169"/>
      <c r="AC31" s="168">
        <f t="shared" si="34"/>
        <v>15</v>
      </c>
      <c r="AD31" s="169"/>
      <c r="AE31" s="168" t="str">
        <f t="shared" si="35"/>
        <v>-</v>
      </c>
      <c r="AF31" s="169"/>
      <c r="AG31" s="168">
        <f t="shared" si="36"/>
        <v>7</v>
      </c>
      <c r="AH31" s="170"/>
      <c r="AI31" s="26">
        <f t="shared" si="37"/>
        <v>9</v>
      </c>
      <c r="AJ31">
        <f t="shared" si="38"/>
        <v>9</v>
      </c>
    </row>
    <row r="32" spans="1:36" x14ac:dyDescent="0.35">
      <c r="B32" s="14" t="str">
        <f t="shared" si="19"/>
        <v>Alex</v>
      </c>
      <c r="C32" s="171" t="str">
        <f t="shared" si="21"/>
        <v>-</v>
      </c>
      <c r="D32" s="172"/>
      <c r="E32" s="171">
        <f t="shared" si="22"/>
        <v>10</v>
      </c>
      <c r="F32" s="172"/>
      <c r="G32" s="171" t="str">
        <f t="shared" si="23"/>
        <v>-</v>
      </c>
      <c r="H32" s="172"/>
      <c r="I32" s="171" t="str">
        <f t="shared" si="24"/>
        <v>-</v>
      </c>
      <c r="J32" s="172"/>
      <c r="K32" s="171">
        <f t="shared" si="25"/>
        <v>4</v>
      </c>
      <c r="L32" s="172"/>
      <c r="M32" s="171">
        <f t="shared" si="26"/>
        <v>8</v>
      </c>
      <c r="N32" s="172"/>
      <c r="O32" s="171" t="str">
        <f t="shared" si="27"/>
        <v>-</v>
      </c>
      <c r="P32" s="172"/>
      <c r="Q32" s="171" t="str">
        <f t="shared" si="28"/>
        <v>-</v>
      </c>
      <c r="R32" s="172"/>
      <c r="S32" s="171" t="str">
        <f t="shared" ref="S32" si="40">IF(S7="",T7,"-")</f>
        <v>-</v>
      </c>
      <c r="T32" s="172"/>
      <c r="U32" s="171" t="str">
        <f t="shared" si="30"/>
        <v>-</v>
      </c>
      <c r="V32" s="172"/>
      <c r="W32" s="171" t="str">
        <f t="shared" si="31"/>
        <v>-</v>
      </c>
      <c r="X32" s="172"/>
      <c r="Y32" s="171" t="str">
        <f t="shared" si="32"/>
        <v>-</v>
      </c>
      <c r="Z32" s="172"/>
      <c r="AA32" s="171">
        <f t="shared" si="33"/>
        <v>9</v>
      </c>
      <c r="AB32" s="172"/>
      <c r="AC32" s="171">
        <f t="shared" si="34"/>
        <v>14</v>
      </c>
      <c r="AD32" s="172"/>
      <c r="AE32" s="171" t="str">
        <f t="shared" si="35"/>
        <v>-</v>
      </c>
      <c r="AF32" s="172"/>
      <c r="AG32" s="171">
        <f t="shared" si="36"/>
        <v>13</v>
      </c>
      <c r="AH32" s="173"/>
      <c r="AI32" s="26">
        <f t="shared" si="37"/>
        <v>6</v>
      </c>
      <c r="AJ32">
        <f t="shared" si="38"/>
        <v>6</v>
      </c>
    </row>
    <row r="33" spans="2:36" x14ac:dyDescent="0.35">
      <c r="B33" s="13" t="str">
        <f t="shared" si="19"/>
        <v>Katelyn</v>
      </c>
      <c r="C33" s="168">
        <f t="shared" si="21"/>
        <v>4</v>
      </c>
      <c r="D33" s="169"/>
      <c r="E33" s="168">
        <f t="shared" si="22"/>
        <v>14</v>
      </c>
      <c r="F33" s="169"/>
      <c r="G33" s="168">
        <f t="shared" si="23"/>
        <v>8</v>
      </c>
      <c r="H33" s="169"/>
      <c r="I33" s="168" t="str">
        <f t="shared" si="24"/>
        <v>-</v>
      </c>
      <c r="J33" s="169"/>
      <c r="K33" s="168">
        <f t="shared" si="25"/>
        <v>13</v>
      </c>
      <c r="L33" s="169"/>
      <c r="M33" s="168">
        <f t="shared" si="26"/>
        <v>11</v>
      </c>
      <c r="N33" s="169"/>
      <c r="O33" s="168" t="str">
        <f t="shared" si="27"/>
        <v>-</v>
      </c>
      <c r="P33" s="169"/>
      <c r="Q33" s="168" t="str">
        <f t="shared" si="28"/>
        <v>-</v>
      </c>
      <c r="R33" s="169"/>
      <c r="S33" s="168" t="str">
        <f t="shared" ref="S33" si="41">IF(S8="",T8,"-")</f>
        <v>-</v>
      </c>
      <c r="T33" s="169"/>
      <c r="U33" s="168">
        <f t="shared" si="30"/>
        <v>2</v>
      </c>
      <c r="V33" s="169"/>
      <c r="W33" s="168">
        <f t="shared" si="31"/>
        <v>5</v>
      </c>
      <c r="X33" s="169"/>
      <c r="Y33" s="168">
        <f t="shared" si="32"/>
        <v>6</v>
      </c>
      <c r="Z33" s="169"/>
      <c r="AA33" s="168" t="str">
        <f t="shared" si="33"/>
        <v>-</v>
      </c>
      <c r="AB33" s="169"/>
      <c r="AC33" s="168">
        <f t="shared" si="34"/>
        <v>15</v>
      </c>
      <c r="AD33" s="169"/>
      <c r="AE33" s="168" t="str">
        <f t="shared" si="35"/>
        <v>-</v>
      </c>
      <c r="AF33" s="169"/>
      <c r="AG33" s="168">
        <f t="shared" si="36"/>
        <v>9</v>
      </c>
      <c r="AH33" s="170"/>
      <c r="AI33" s="26">
        <f t="shared" si="37"/>
        <v>10</v>
      </c>
      <c r="AJ33">
        <f t="shared" si="38"/>
        <v>10</v>
      </c>
    </row>
    <row r="34" spans="2:36" x14ac:dyDescent="0.35">
      <c r="B34" s="14" t="str">
        <f t="shared" si="19"/>
        <v>Shelby</v>
      </c>
      <c r="C34" s="171">
        <f t="shared" si="21"/>
        <v>4</v>
      </c>
      <c r="D34" s="172"/>
      <c r="E34" s="171">
        <f t="shared" si="22"/>
        <v>6</v>
      </c>
      <c r="F34" s="172"/>
      <c r="G34" s="171">
        <f t="shared" si="23"/>
        <v>15</v>
      </c>
      <c r="H34" s="172"/>
      <c r="I34" s="171" t="str">
        <f t="shared" si="24"/>
        <v>-</v>
      </c>
      <c r="J34" s="172"/>
      <c r="K34" s="171">
        <f t="shared" si="25"/>
        <v>8</v>
      </c>
      <c r="L34" s="172"/>
      <c r="M34" s="171">
        <f t="shared" si="26"/>
        <v>7</v>
      </c>
      <c r="N34" s="172"/>
      <c r="O34" s="171" t="str">
        <f t="shared" si="27"/>
        <v>-</v>
      </c>
      <c r="P34" s="172"/>
      <c r="Q34" s="171">
        <f t="shared" si="28"/>
        <v>9</v>
      </c>
      <c r="R34" s="172"/>
      <c r="S34" s="171" t="str">
        <f t="shared" ref="S34" si="42">IF(S9="",T9,"-")</f>
        <v>-</v>
      </c>
      <c r="T34" s="172"/>
      <c r="U34" s="171">
        <f t="shared" si="30"/>
        <v>11</v>
      </c>
      <c r="V34" s="172"/>
      <c r="W34" s="171">
        <f t="shared" si="31"/>
        <v>14</v>
      </c>
      <c r="X34" s="172"/>
      <c r="Y34" s="171">
        <f t="shared" si="32"/>
        <v>3</v>
      </c>
      <c r="Z34" s="172"/>
      <c r="AA34" s="171">
        <f t="shared" si="33"/>
        <v>5</v>
      </c>
      <c r="AB34" s="172"/>
      <c r="AC34" s="171">
        <f t="shared" si="34"/>
        <v>10</v>
      </c>
      <c r="AD34" s="172"/>
      <c r="AE34" s="171" t="str">
        <f t="shared" si="35"/>
        <v>-</v>
      </c>
      <c r="AF34" s="172"/>
      <c r="AG34" s="171">
        <f t="shared" si="36"/>
        <v>12</v>
      </c>
      <c r="AH34" s="173"/>
      <c r="AI34" s="26">
        <f t="shared" si="37"/>
        <v>12</v>
      </c>
      <c r="AJ34">
        <f t="shared" si="38"/>
        <v>12</v>
      </c>
    </row>
    <row r="35" spans="2:36" x14ac:dyDescent="0.35">
      <c r="B35" s="13" t="str">
        <f t="shared" si="19"/>
        <v>Chris</v>
      </c>
      <c r="C35" s="168">
        <f t="shared" si="21"/>
        <v>11</v>
      </c>
      <c r="D35" s="169"/>
      <c r="E35" s="168">
        <f t="shared" si="22"/>
        <v>4</v>
      </c>
      <c r="F35" s="169"/>
      <c r="G35" s="168">
        <f t="shared" si="23"/>
        <v>5</v>
      </c>
      <c r="H35" s="169"/>
      <c r="I35" s="168" t="str">
        <f t="shared" si="24"/>
        <v>-</v>
      </c>
      <c r="J35" s="169"/>
      <c r="K35" s="168">
        <f t="shared" si="25"/>
        <v>10</v>
      </c>
      <c r="L35" s="169"/>
      <c r="M35" s="168">
        <f t="shared" si="26"/>
        <v>2</v>
      </c>
      <c r="N35" s="169"/>
      <c r="O35" s="168">
        <f t="shared" si="27"/>
        <v>1</v>
      </c>
      <c r="P35" s="169"/>
      <c r="Q35" s="168" t="str">
        <f t="shared" si="28"/>
        <v>-</v>
      </c>
      <c r="R35" s="169"/>
      <c r="S35" s="168" t="str">
        <f t="shared" ref="S35" si="43">IF(S10="",T10,"-")</f>
        <v>-</v>
      </c>
      <c r="T35" s="169"/>
      <c r="U35" s="168">
        <f t="shared" si="30"/>
        <v>13</v>
      </c>
      <c r="V35" s="169"/>
      <c r="W35" s="168">
        <f t="shared" si="31"/>
        <v>6</v>
      </c>
      <c r="X35" s="169"/>
      <c r="Y35" s="168">
        <f t="shared" si="32"/>
        <v>7</v>
      </c>
      <c r="Z35" s="169"/>
      <c r="AA35" s="168" t="str">
        <f t="shared" si="33"/>
        <v>-</v>
      </c>
      <c r="AB35" s="169"/>
      <c r="AC35" s="168">
        <f t="shared" si="34"/>
        <v>14</v>
      </c>
      <c r="AD35" s="169"/>
      <c r="AE35" s="168" t="str">
        <f t="shared" si="35"/>
        <v>-</v>
      </c>
      <c r="AF35" s="169"/>
      <c r="AG35" s="168">
        <f t="shared" si="36"/>
        <v>9</v>
      </c>
      <c r="AH35" s="170"/>
      <c r="AI35" s="26">
        <f t="shared" si="37"/>
        <v>11</v>
      </c>
      <c r="AJ35">
        <f t="shared" si="38"/>
        <v>11</v>
      </c>
    </row>
    <row r="36" spans="2:36" x14ac:dyDescent="0.35">
      <c r="B36" s="14" t="str">
        <f t="shared" si="19"/>
        <v>Jeremy</v>
      </c>
      <c r="C36" s="171">
        <f t="shared" si="21"/>
        <v>3</v>
      </c>
      <c r="D36" s="172"/>
      <c r="E36" s="171">
        <f t="shared" si="22"/>
        <v>7</v>
      </c>
      <c r="F36" s="172"/>
      <c r="G36" s="171" t="str">
        <f t="shared" si="23"/>
        <v>-</v>
      </c>
      <c r="H36" s="172"/>
      <c r="I36" s="171" t="str">
        <f t="shared" si="24"/>
        <v>-</v>
      </c>
      <c r="J36" s="172"/>
      <c r="K36" s="171">
        <f t="shared" si="25"/>
        <v>12</v>
      </c>
      <c r="L36" s="172"/>
      <c r="M36" s="171">
        <f t="shared" si="26"/>
        <v>10</v>
      </c>
      <c r="N36" s="172"/>
      <c r="O36" s="171" t="str">
        <f t="shared" si="27"/>
        <v>-</v>
      </c>
      <c r="P36" s="172"/>
      <c r="Q36" s="171">
        <f t="shared" si="28"/>
        <v>1</v>
      </c>
      <c r="R36" s="172"/>
      <c r="S36" s="171" t="str">
        <f t="shared" ref="S36" si="44">IF(S11="",T11,"-")</f>
        <v>-</v>
      </c>
      <c r="T36" s="172"/>
      <c r="U36" s="171">
        <f t="shared" si="30"/>
        <v>6</v>
      </c>
      <c r="V36" s="172"/>
      <c r="W36" s="171" t="str">
        <f t="shared" si="31"/>
        <v>-</v>
      </c>
      <c r="X36" s="172"/>
      <c r="Y36" s="171">
        <f t="shared" si="32"/>
        <v>5</v>
      </c>
      <c r="Z36" s="172"/>
      <c r="AA36" s="171">
        <f t="shared" si="33"/>
        <v>9</v>
      </c>
      <c r="AB36" s="172"/>
      <c r="AC36" s="171">
        <f t="shared" si="34"/>
        <v>13</v>
      </c>
      <c r="AD36" s="172"/>
      <c r="AE36" s="171" t="str">
        <f t="shared" si="35"/>
        <v>-</v>
      </c>
      <c r="AF36" s="172"/>
      <c r="AG36" s="171">
        <f t="shared" si="36"/>
        <v>14</v>
      </c>
      <c r="AH36" s="173"/>
      <c r="AI36" s="26">
        <f t="shared" si="37"/>
        <v>10</v>
      </c>
      <c r="AJ36">
        <f t="shared" si="38"/>
        <v>10</v>
      </c>
    </row>
    <row r="37" spans="2:36" x14ac:dyDescent="0.35">
      <c r="B37" s="13" t="str">
        <f t="shared" si="19"/>
        <v>Sam</v>
      </c>
      <c r="C37" s="168">
        <f t="shared" si="21"/>
        <v>1</v>
      </c>
      <c r="D37" s="169"/>
      <c r="E37" s="168">
        <f t="shared" si="22"/>
        <v>13</v>
      </c>
      <c r="F37" s="169"/>
      <c r="G37" s="168">
        <f t="shared" si="23"/>
        <v>6</v>
      </c>
      <c r="H37" s="169"/>
      <c r="I37" s="168" t="str">
        <f t="shared" si="24"/>
        <v>-</v>
      </c>
      <c r="J37" s="169"/>
      <c r="K37" s="168">
        <f t="shared" si="25"/>
        <v>16</v>
      </c>
      <c r="L37" s="169"/>
      <c r="M37" s="168">
        <f t="shared" si="26"/>
        <v>12</v>
      </c>
      <c r="N37" s="169"/>
      <c r="O37" s="168" t="str">
        <f t="shared" si="27"/>
        <v>-</v>
      </c>
      <c r="P37" s="169"/>
      <c r="Q37" s="168" t="str">
        <f t="shared" si="28"/>
        <v>-</v>
      </c>
      <c r="R37" s="169"/>
      <c r="S37" s="168" t="str">
        <f t="shared" ref="S37" si="45">IF(S12="",T12,"-")</f>
        <v>-</v>
      </c>
      <c r="T37" s="169"/>
      <c r="U37" s="168">
        <f t="shared" si="30"/>
        <v>9</v>
      </c>
      <c r="V37" s="169"/>
      <c r="W37" s="168" t="str">
        <f t="shared" si="31"/>
        <v>-</v>
      </c>
      <c r="X37" s="169"/>
      <c r="Y37" s="168" t="str">
        <f t="shared" si="32"/>
        <v>-</v>
      </c>
      <c r="Z37" s="169"/>
      <c r="AA37" s="168" t="str">
        <f t="shared" si="33"/>
        <v>-</v>
      </c>
      <c r="AB37" s="169"/>
      <c r="AC37" s="168">
        <f t="shared" si="34"/>
        <v>11</v>
      </c>
      <c r="AD37" s="169"/>
      <c r="AE37" s="168" t="str">
        <f t="shared" si="35"/>
        <v>-</v>
      </c>
      <c r="AF37" s="169"/>
      <c r="AG37" s="168" t="str">
        <f t="shared" si="36"/>
        <v>-</v>
      </c>
      <c r="AH37" s="170"/>
      <c r="AI37" s="26">
        <f t="shared" si="37"/>
        <v>7</v>
      </c>
      <c r="AJ37">
        <f t="shared" si="38"/>
        <v>7</v>
      </c>
    </row>
    <row r="38" spans="2:36" x14ac:dyDescent="0.35">
      <c r="B38" s="14" t="str">
        <f t="shared" si="19"/>
        <v>Cody</v>
      </c>
      <c r="C38" s="171" t="str">
        <f t="shared" si="21"/>
        <v>-</v>
      </c>
      <c r="D38" s="172"/>
      <c r="E38" s="171">
        <f t="shared" si="22"/>
        <v>12</v>
      </c>
      <c r="F38" s="172"/>
      <c r="G38" s="171">
        <f t="shared" si="23"/>
        <v>13</v>
      </c>
      <c r="H38" s="172"/>
      <c r="I38" s="171" t="str">
        <f t="shared" si="24"/>
        <v>-</v>
      </c>
      <c r="J38" s="172"/>
      <c r="K38" s="171">
        <f t="shared" si="25"/>
        <v>8</v>
      </c>
      <c r="L38" s="172"/>
      <c r="M38" s="171">
        <f t="shared" si="26"/>
        <v>11</v>
      </c>
      <c r="N38" s="172"/>
      <c r="O38" s="171" t="str">
        <f t="shared" si="27"/>
        <v>-</v>
      </c>
      <c r="P38" s="172"/>
      <c r="Q38" s="171" t="str">
        <f t="shared" si="28"/>
        <v>-</v>
      </c>
      <c r="R38" s="172"/>
      <c r="S38" s="171" t="str">
        <f t="shared" ref="S38" si="46">IF(S13="",T13,"-")</f>
        <v>-</v>
      </c>
      <c r="T38" s="172"/>
      <c r="U38" s="171" t="str">
        <f t="shared" si="30"/>
        <v>-</v>
      </c>
      <c r="V38" s="172"/>
      <c r="W38" s="171">
        <f t="shared" si="31"/>
        <v>2</v>
      </c>
      <c r="X38" s="172"/>
      <c r="Y38" s="171">
        <f t="shared" si="32"/>
        <v>5</v>
      </c>
      <c r="Z38" s="172"/>
      <c r="AA38" s="171" t="str">
        <f t="shared" si="33"/>
        <v>-</v>
      </c>
      <c r="AB38" s="172"/>
      <c r="AC38" s="171">
        <f t="shared" si="34"/>
        <v>16</v>
      </c>
      <c r="AD38" s="172"/>
      <c r="AE38" s="171" t="str">
        <f t="shared" si="35"/>
        <v>-</v>
      </c>
      <c r="AF38" s="172"/>
      <c r="AG38" s="171">
        <f t="shared" si="36"/>
        <v>10</v>
      </c>
      <c r="AH38" s="173"/>
      <c r="AI38" s="26">
        <f t="shared" si="37"/>
        <v>8</v>
      </c>
      <c r="AJ38">
        <f t="shared" si="38"/>
        <v>8</v>
      </c>
    </row>
    <row r="39" spans="2:36" x14ac:dyDescent="0.35">
      <c r="B39" s="13" t="str">
        <f t="shared" si="19"/>
        <v>Tom</v>
      </c>
      <c r="C39" s="168">
        <f t="shared" si="21"/>
        <v>9</v>
      </c>
      <c r="D39" s="169"/>
      <c r="E39" s="168">
        <f t="shared" si="22"/>
        <v>14</v>
      </c>
      <c r="F39" s="169"/>
      <c r="G39" s="168" t="str">
        <f t="shared" si="23"/>
        <v>-</v>
      </c>
      <c r="H39" s="169"/>
      <c r="I39" s="168" t="str">
        <f t="shared" si="24"/>
        <v>-</v>
      </c>
      <c r="J39" s="169"/>
      <c r="K39" s="168">
        <f t="shared" si="25"/>
        <v>11</v>
      </c>
      <c r="L39" s="169"/>
      <c r="M39" s="168">
        <f t="shared" si="26"/>
        <v>12</v>
      </c>
      <c r="N39" s="169"/>
      <c r="O39" s="168">
        <f t="shared" si="27"/>
        <v>3</v>
      </c>
      <c r="P39" s="169"/>
      <c r="Q39" s="168">
        <f t="shared" si="28"/>
        <v>2</v>
      </c>
      <c r="R39" s="169"/>
      <c r="S39" s="168" t="str">
        <f t="shared" ref="S39" si="47">IF(S14="",T14,"-")</f>
        <v>-</v>
      </c>
      <c r="T39" s="169"/>
      <c r="U39" s="168" t="str">
        <f t="shared" si="30"/>
        <v>-</v>
      </c>
      <c r="V39" s="169"/>
      <c r="W39" s="168" t="str">
        <f t="shared" si="31"/>
        <v>-</v>
      </c>
      <c r="X39" s="169"/>
      <c r="Y39" s="168">
        <f t="shared" si="32"/>
        <v>6</v>
      </c>
      <c r="Z39" s="169"/>
      <c r="AA39" s="168" t="str">
        <f t="shared" si="33"/>
        <v>-</v>
      </c>
      <c r="AB39" s="169"/>
      <c r="AC39" s="168">
        <f t="shared" si="34"/>
        <v>15</v>
      </c>
      <c r="AD39" s="169"/>
      <c r="AE39" s="168" t="str">
        <f t="shared" si="35"/>
        <v>-</v>
      </c>
      <c r="AF39" s="169"/>
      <c r="AG39" s="168">
        <f t="shared" si="36"/>
        <v>8</v>
      </c>
      <c r="AH39" s="170"/>
      <c r="AI39" s="26">
        <f t="shared" si="37"/>
        <v>9</v>
      </c>
      <c r="AJ39">
        <f t="shared" si="38"/>
        <v>9</v>
      </c>
    </row>
    <row r="40" spans="2:36" x14ac:dyDescent="0.35">
      <c r="B40" s="14" t="str">
        <f t="shared" si="19"/>
        <v>Austin</v>
      </c>
      <c r="C40" s="171" t="str">
        <f t="shared" si="21"/>
        <v>-</v>
      </c>
      <c r="D40" s="172"/>
      <c r="E40" s="171">
        <f t="shared" si="22"/>
        <v>14</v>
      </c>
      <c r="F40" s="172"/>
      <c r="G40" s="171">
        <f t="shared" si="23"/>
        <v>7</v>
      </c>
      <c r="H40" s="172"/>
      <c r="I40" s="171" t="str">
        <f t="shared" si="24"/>
        <v>-</v>
      </c>
      <c r="J40" s="172"/>
      <c r="K40" s="171">
        <f t="shared" si="25"/>
        <v>10</v>
      </c>
      <c r="L40" s="172"/>
      <c r="M40" s="171">
        <f t="shared" si="26"/>
        <v>8</v>
      </c>
      <c r="N40" s="172"/>
      <c r="O40" s="171" t="str">
        <f t="shared" si="27"/>
        <v>-</v>
      </c>
      <c r="P40" s="172"/>
      <c r="Q40" s="171" t="str">
        <f t="shared" si="28"/>
        <v>-</v>
      </c>
      <c r="R40" s="172"/>
      <c r="S40" s="171" t="str">
        <f t="shared" ref="S40" si="48">IF(S15="",T15,"-")</f>
        <v>-</v>
      </c>
      <c r="T40" s="172"/>
      <c r="U40" s="171">
        <f t="shared" si="30"/>
        <v>4</v>
      </c>
      <c r="V40" s="172"/>
      <c r="W40" s="171">
        <f t="shared" si="31"/>
        <v>6</v>
      </c>
      <c r="X40" s="172"/>
      <c r="Y40" s="171">
        <f t="shared" si="32"/>
        <v>12</v>
      </c>
      <c r="Z40" s="172"/>
      <c r="AA40" s="171">
        <f t="shared" si="33"/>
        <v>3</v>
      </c>
      <c r="AB40" s="172"/>
      <c r="AC40" s="171">
        <f t="shared" si="34"/>
        <v>15</v>
      </c>
      <c r="AD40" s="172"/>
      <c r="AE40" s="171" t="str">
        <f t="shared" si="35"/>
        <v>-</v>
      </c>
      <c r="AF40" s="172"/>
      <c r="AG40" s="171">
        <f t="shared" si="36"/>
        <v>11</v>
      </c>
      <c r="AH40" s="173"/>
      <c r="AI40" s="26">
        <f t="shared" si="37"/>
        <v>10</v>
      </c>
      <c r="AJ40">
        <f t="shared" si="38"/>
        <v>10</v>
      </c>
    </row>
    <row r="41" spans="2:36" x14ac:dyDescent="0.35">
      <c r="B41" s="13" t="str">
        <f t="shared" si="19"/>
        <v>Cecil</v>
      </c>
      <c r="C41" s="168" t="str">
        <f t="shared" si="21"/>
        <v>-</v>
      </c>
      <c r="D41" s="169"/>
      <c r="E41" s="168">
        <f t="shared" si="22"/>
        <v>12</v>
      </c>
      <c r="F41" s="169"/>
      <c r="G41" s="168">
        <f t="shared" si="23"/>
        <v>7</v>
      </c>
      <c r="H41" s="169"/>
      <c r="I41" s="168" t="str">
        <f t="shared" si="24"/>
        <v>-</v>
      </c>
      <c r="J41" s="169"/>
      <c r="K41" s="168">
        <f t="shared" si="25"/>
        <v>15</v>
      </c>
      <c r="L41" s="169"/>
      <c r="M41" s="168">
        <f t="shared" si="26"/>
        <v>11</v>
      </c>
      <c r="N41" s="169"/>
      <c r="O41" s="168">
        <f t="shared" si="27"/>
        <v>1</v>
      </c>
      <c r="P41" s="169"/>
      <c r="Q41" s="168">
        <f t="shared" si="28"/>
        <v>9</v>
      </c>
      <c r="R41" s="169"/>
      <c r="S41" s="168" t="str">
        <f t="shared" ref="S41" si="49">IF(S16="",T16,"-")</f>
        <v>-</v>
      </c>
      <c r="T41" s="169"/>
      <c r="U41" s="168" t="str">
        <f t="shared" si="30"/>
        <v>-</v>
      </c>
      <c r="V41" s="169"/>
      <c r="W41" s="168">
        <f t="shared" si="31"/>
        <v>4</v>
      </c>
      <c r="X41" s="169"/>
      <c r="Y41" s="168">
        <f t="shared" si="32"/>
        <v>10</v>
      </c>
      <c r="Z41" s="169"/>
      <c r="AA41" s="168" t="str">
        <f t="shared" si="33"/>
        <v>-</v>
      </c>
      <c r="AB41" s="169"/>
      <c r="AC41" s="168">
        <f t="shared" si="34"/>
        <v>16</v>
      </c>
      <c r="AD41" s="169"/>
      <c r="AE41" s="168" t="str">
        <f t="shared" si="35"/>
        <v>-</v>
      </c>
      <c r="AF41" s="169"/>
      <c r="AG41" s="168">
        <f t="shared" si="36"/>
        <v>6</v>
      </c>
      <c r="AH41" s="170"/>
      <c r="AI41" s="26">
        <f t="shared" si="37"/>
        <v>10</v>
      </c>
      <c r="AJ41">
        <f t="shared" si="38"/>
        <v>10</v>
      </c>
    </row>
    <row r="42" spans="2:36" x14ac:dyDescent="0.35">
      <c r="B42" s="14" t="str">
        <f t="shared" si="19"/>
        <v>Thadd</v>
      </c>
      <c r="C42" s="171">
        <f t="shared" si="21"/>
        <v>1</v>
      </c>
      <c r="D42" s="172"/>
      <c r="E42" s="171">
        <f t="shared" si="22"/>
        <v>11</v>
      </c>
      <c r="F42" s="172"/>
      <c r="G42" s="171">
        <f t="shared" si="23"/>
        <v>12</v>
      </c>
      <c r="H42" s="172"/>
      <c r="I42" s="171" t="str">
        <f t="shared" si="24"/>
        <v>-</v>
      </c>
      <c r="J42" s="172"/>
      <c r="K42" s="171">
        <f t="shared" si="25"/>
        <v>13</v>
      </c>
      <c r="L42" s="172"/>
      <c r="M42" s="171">
        <f t="shared" si="26"/>
        <v>14</v>
      </c>
      <c r="N42" s="172"/>
      <c r="O42" s="171" t="str">
        <f t="shared" si="27"/>
        <v>-</v>
      </c>
      <c r="P42" s="172"/>
      <c r="Q42" s="171" t="str">
        <f t="shared" si="28"/>
        <v>-</v>
      </c>
      <c r="R42" s="172"/>
      <c r="S42" s="171" t="str">
        <f t="shared" ref="S42" si="50">IF(S17="",T17,"-")</f>
        <v>-</v>
      </c>
      <c r="T42" s="172"/>
      <c r="U42" s="171">
        <f t="shared" si="30"/>
        <v>3</v>
      </c>
      <c r="V42" s="172"/>
      <c r="W42" s="171" t="str">
        <f t="shared" si="31"/>
        <v>-</v>
      </c>
      <c r="X42" s="172"/>
      <c r="Y42" s="171">
        <f t="shared" si="32"/>
        <v>2</v>
      </c>
      <c r="Z42" s="172"/>
      <c r="AA42" s="171">
        <f t="shared" si="33"/>
        <v>9</v>
      </c>
      <c r="AB42" s="172"/>
      <c r="AC42" s="171">
        <f t="shared" si="34"/>
        <v>16</v>
      </c>
      <c r="AD42" s="172"/>
      <c r="AE42" s="171" t="str">
        <f t="shared" si="35"/>
        <v>-</v>
      </c>
      <c r="AF42" s="172"/>
      <c r="AG42" s="171">
        <f t="shared" si="36"/>
        <v>7</v>
      </c>
      <c r="AH42" s="173"/>
      <c r="AI42" s="26">
        <f t="shared" si="37"/>
        <v>10</v>
      </c>
      <c r="AJ42">
        <f t="shared" si="38"/>
        <v>10</v>
      </c>
    </row>
    <row r="43" spans="2:36" x14ac:dyDescent="0.35">
      <c r="B43" s="13" t="s">
        <v>3</v>
      </c>
      <c r="C43" s="168">
        <f t="shared" si="21"/>
        <v>3</v>
      </c>
      <c r="D43" s="169"/>
      <c r="E43" s="168">
        <f t="shared" si="22"/>
        <v>13</v>
      </c>
      <c r="F43" s="169"/>
      <c r="G43" s="168">
        <f t="shared" si="23"/>
        <v>12</v>
      </c>
      <c r="H43" s="169"/>
      <c r="I43" s="168" t="str">
        <f t="shared" si="24"/>
        <v>-</v>
      </c>
      <c r="J43" s="169"/>
      <c r="K43" s="168">
        <f t="shared" si="25"/>
        <v>5</v>
      </c>
      <c r="L43" s="169"/>
      <c r="M43" s="168">
        <f t="shared" si="26"/>
        <v>9</v>
      </c>
      <c r="N43" s="169"/>
      <c r="O43" s="168" t="str">
        <f t="shared" si="27"/>
        <v>-</v>
      </c>
      <c r="P43" s="169"/>
      <c r="Q43" s="168" t="str">
        <f t="shared" si="28"/>
        <v>-</v>
      </c>
      <c r="R43" s="169"/>
      <c r="S43" s="168" t="str">
        <f t="shared" ref="S43" si="51">IF(S18="",T18,"-")</f>
        <v>-</v>
      </c>
      <c r="T43" s="169"/>
      <c r="U43" s="168" t="str">
        <f t="shared" si="30"/>
        <v>-</v>
      </c>
      <c r="V43" s="169"/>
      <c r="W43" s="168" t="str">
        <f t="shared" si="31"/>
        <v>-</v>
      </c>
      <c r="X43" s="169"/>
      <c r="Y43" s="168" t="str">
        <f t="shared" si="32"/>
        <v>-</v>
      </c>
      <c r="Z43" s="169"/>
      <c r="AA43" s="168" t="str">
        <f t="shared" si="33"/>
        <v>-</v>
      </c>
      <c r="AB43" s="169"/>
      <c r="AC43" s="168">
        <f t="shared" si="34"/>
        <v>14</v>
      </c>
      <c r="AD43" s="169"/>
      <c r="AE43" s="168" t="str">
        <f t="shared" si="35"/>
        <v>-</v>
      </c>
      <c r="AF43" s="169"/>
      <c r="AG43" s="168">
        <f t="shared" si="36"/>
        <v>15</v>
      </c>
      <c r="AH43" s="170"/>
      <c r="AI43" s="26">
        <f t="shared" si="37"/>
        <v>7</v>
      </c>
      <c r="AJ43">
        <f t="shared" si="38"/>
        <v>7</v>
      </c>
    </row>
    <row r="44" spans="2:36" x14ac:dyDescent="0.35">
      <c r="B44" s="50" t="s">
        <v>184</v>
      </c>
      <c r="C44" s="171">
        <f t="shared" si="21"/>
        <v>5</v>
      </c>
      <c r="D44" s="172"/>
      <c r="E44" s="171">
        <f t="shared" si="22"/>
        <v>11</v>
      </c>
      <c r="F44" s="172"/>
      <c r="G44" s="171">
        <f t="shared" si="23"/>
        <v>12</v>
      </c>
      <c r="H44" s="172"/>
      <c r="I44" s="171" t="str">
        <f t="shared" si="24"/>
        <v>-</v>
      </c>
      <c r="J44" s="172"/>
      <c r="K44" s="171">
        <f t="shared" si="25"/>
        <v>15</v>
      </c>
      <c r="L44" s="172"/>
      <c r="M44" s="171">
        <f t="shared" si="26"/>
        <v>14</v>
      </c>
      <c r="N44" s="172"/>
      <c r="O44" s="171" t="str">
        <f t="shared" si="27"/>
        <v>-</v>
      </c>
      <c r="P44" s="172"/>
      <c r="Q44" s="171">
        <f t="shared" si="28"/>
        <v>8</v>
      </c>
      <c r="R44" s="172"/>
      <c r="S44" s="171" t="str">
        <f t="shared" ref="S44" si="52">IF(S19="",T19,"-")</f>
        <v>-</v>
      </c>
      <c r="T44" s="172"/>
      <c r="U44" s="171">
        <f t="shared" si="30"/>
        <v>1</v>
      </c>
      <c r="V44" s="172"/>
      <c r="W44" s="171">
        <f t="shared" si="31"/>
        <v>3</v>
      </c>
      <c r="X44" s="172"/>
      <c r="Y44" s="171">
        <f t="shared" si="32"/>
        <v>4</v>
      </c>
      <c r="Z44" s="172"/>
      <c r="AA44" s="171">
        <f t="shared" si="33"/>
        <v>2</v>
      </c>
      <c r="AB44" s="172"/>
      <c r="AC44" s="171">
        <f t="shared" si="34"/>
        <v>7</v>
      </c>
      <c r="AD44" s="172"/>
      <c r="AE44" s="171" t="str">
        <f t="shared" si="35"/>
        <v>-</v>
      </c>
      <c r="AF44" s="172"/>
      <c r="AG44" s="171">
        <f t="shared" si="36"/>
        <v>13</v>
      </c>
      <c r="AH44" s="173"/>
      <c r="AI44" s="26">
        <f t="shared" si="37"/>
        <v>12</v>
      </c>
      <c r="AJ44">
        <f t="shared" si="38"/>
        <v>12</v>
      </c>
    </row>
    <row r="45" spans="2:36" x14ac:dyDescent="0.35">
      <c r="B45" s="13" t="s">
        <v>230</v>
      </c>
      <c r="C45" s="168">
        <f t="shared" si="21"/>
        <v>14</v>
      </c>
      <c r="D45" s="169"/>
      <c r="E45" s="168">
        <f t="shared" si="22"/>
        <v>12</v>
      </c>
      <c r="F45" s="169"/>
      <c r="G45" s="168" t="str">
        <f t="shared" si="23"/>
        <v>-</v>
      </c>
      <c r="H45" s="169"/>
      <c r="I45" s="168" t="str">
        <f t="shared" si="24"/>
        <v>-</v>
      </c>
      <c r="J45" s="169"/>
      <c r="K45" s="168">
        <f t="shared" si="25"/>
        <v>16</v>
      </c>
      <c r="L45" s="169"/>
      <c r="M45" s="168">
        <f t="shared" si="26"/>
        <v>9</v>
      </c>
      <c r="N45" s="169"/>
      <c r="O45" s="168" t="str">
        <f t="shared" si="27"/>
        <v>-</v>
      </c>
      <c r="P45" s="169"/>
      <c r="Q45" s="168" t="str">
        <f t="shared" si="28"/>
        <v>-</v>
      </c>
      <c r="R45" s="169"/>
      <c r="S45" s="168" t="str">
        <f t="shared" ref="S45" si="53">IF(S20="",T20,"-")</f>
        <v>-</v>
      </c>
      <c r="T45" s="169"/>
      <c r="U45" s="168">
        <f t="shared" si="30"/>
        <v>11</v>
      </c>
      <c r="V45" s="169"/>
      <c r="W45" s="168">
        <f t="shared" si="31"/>
        <v>5</v>
      </c>
      <c r="X45" s="169"/>
      <c r="Y45" s="168" t="str">
        <f t="shared" si="32"/>
        <v>-</v>
      </c>
      <c r="Z45" s="169"/>
      <c r="AA45" s="168">
        <f t="shared" si="33"/>
        <v>3</v>
      </c>
      <c r="AB45" s="169"/>
      <c r="AC45" s="168" t="str">
        <f t="shared" si="34"/>
        <v>-</v>
      </c>
      <c r="AD45" s="169"/>
      <c r="AE45" s="168">
        <f t="shared" si="35"/>
        <v>10</v>
      </c>
      <c r="AF45" s="169"/>
      <c r="AG45" s="168" t="str">
        <f t="shared" si="36"/>
        <v>-</v>
      </c>
      <c r="AH45" s="170"/>
      <c r="AI45" s="26"/>
      <c r="AJ45">
        <f t="shared" si="38"/>
        <v>8</v>
      </c>
    </row>
    <row r="46" spans="2:36" ht="15" thickBot="1" x14ac:dyDescent="0.4">
      <c r="B46" s="80" t="s">
        <v>185</v>
      </c>
      <c r="C46" s="174">
        <f t="shared" si="21"/>
        <v>15</v>
      </c>
      <c r="D46" s="175"/>
      <c r="E46" s="174">
        <f t="shared" si="22"/>
        <v>12</v>
      </c>
      <c r="F46" s="175"/>
      <c r="G46" s="174">
        <f t="shared" si="23"/>
        <v>9</v>
      </c>
      <c r="H46" s="175"/>
      <c r="I46" s="174" t="str">
        <f t="shared" si="24"/>
        <v>-</v>
      </c>
      <c r="J46" s="175"/>
      <c r="K46" s="174">
        <f t="shared" si="25"/>
        <v>11</v>
      </c>
      <c r="L46" s="175"/>
      <c r="M46" s="174">
        <f t="shared" si="26"/>
        <v>13</v>
      </c>
      <c r="N46" s="175"/>
      <c r="O46" s="174" t="str">
        <f t="shared" si="27"/>
        <v>-</v>
      </c>
      <c r="P46" s="175"/>
      <c r="Q46" s="174" t="str">
        <f t="shared" si="28"/>
        <v>-</v>
      </c>
      <c r="R46" s="175"/>
      <c r="S46" s="174" t="str">
        <f t="shared" ref="S46" si="54">IF(S21="",T21,"-")</f>
        <v>-</v>
      </c>
      <c r="T46" s="175"/>
      <c r="U46" s="174">
        <f t="shared" si="30"/>
        <v>4</v>
      </c>
      <c r="V46" s="175"/>
      <c r="W46" s="174" t="str">
        <f t="shared" si="31"/>
        <v>-</v>
      </c>
      <c r="X46" s="175"/>
      <c r="Y46" s="174">
        <f t="shared" si="32"/>
        <v>3</v>
      </c>
      <c r="Z46" s="175"/>
      <c r="AA46" s="174">
        <f t="shared" si="33"/>
        <v>5</v>
      </c>
      <c r="AB46" s="175"/>
      <c r="AC46" s="174">
        <f t="shared" si="34"/>
        <v>10</v>
      </c>
      <c r="AD46" s="175"/>
      <c r="AE46" s="174" t="str">
        <f t="shared" si="35"/>
        <v>-</v>
      </c>
      <c r="AF46" s="175"/>
      <c r="AG46" s="174">
        <f t="shared" si="36"/>
        <v>8</v>
      </c>
      <c r="AH46" s="176"/>
      <c r="AI46" s="26">
        <f t="shared" si="37"/>
        <v>10</v>
      </c>
      <c r="AJ46">
        <f t="shared" si="38"/>
        <v>10</v>
      </c>
    </row>
    <row r="47" spans="2:36" x14ac:dyDescent="0.35">
      <c r="L47" s="12"/>
    </row>
    <row r="49" spans="5:5" x14ac:dyDescent="0.35">
      <c r="E49" t="s">
        <v>33</v>
      </c>
    </row>
  </sheetData>
  <mergeCells count="338">
    <mergeCell ref="AA3:AB3"/>
    <mergeCell ref="AC3:AD3"/>
    <mergeCell ref="AE3:AF3"/>
    <mergeCell ref="AG3:AH3"/>
    <mergeCell ref="C22:D22"/>
    <mergeCell ref="E22:F22"/>
    <mergeCell ref="G22:H22"/>
    <mergeCell ref="I22:J22"/>
    <mergeCell ref="K22:L22"/>
    <mergeCell ref="M22:N22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  <mergeCell ref="AA22:AB22"/>
    <mergeCell ref="AC22:AD22"/>
    <mergeCell ref="AC29:AD29"/>
    <mergeCell ref="AE29:AF29"/>
    <mergeCell ref="AE22:AF22"/>
    <mergeCell ref="AG22:AH22"/>
    <mergeCell ref="C28:D28"/>
    <mergeCell ref="E28:F28"/>
    <mergeCell ref="G28:H28"/>
    <mergeCell ref="I28:J28"/>
    <mergeCell ref="K28:L28"/>
    <mergeCell ref="M28:N28"/>
    <mergeCell ref="O22:P22"/>
    <mergeCell ref="Q22:R22"/>
    <mergeCell ref="S22:T22"/>
    <mergeCell ref="U22:V22"/>
    <mergeCell ref="W22:X22"/>
    <mergeCell ref="Y22:Z22"/>
    <mergeCell ref="C23:AI23"/>
    <mergeCell ref="AE30:AF30"/>
    <mergeCell ref="AG30:AH30"/>
    <mergeCell ref="C32:D32"/>
    <mergeCell ref="C33:D33"/>
    <mergeCell ref="C34:D34"/>
    <mergeCell ref="C35:D35"/>
    <mergeCell ref="AA28:AB28"/>
    <mergeCell ref="AC28:AD28"/>
    <mergeCell ref="AE28:AF28"/>
    <mergeCell ref="AG28:AH28"/>
    <mergeCell ref="C29:D29"/>
    <mergeCell ref="O29:P29"/>
    <mergeCell ref="Q29:R29"/>
    <mergeCell ref="S29:T29"/>
    <mergeCell ref="U29:V29"/>
    <mergeCell ref="O28:P28"/>
    <mergeCell ref="Q28:R28"/>
    <mergeCell ref="S28:T28"/>
    <mergeCell ref="U28:V28"/>
    <mergeCell ref="W28:X28"/>
    <mergeCell ref="Y28:Z28"/>
    <mergeCell ref="W29:X29"/>
    <mergeCell ref="Y29:Z29"/>
    <mergeCell ref="AA29:AB29"/>
    <mergeCell ref="U30:V30"/>
    <mergeCell ref="W30:X30"/>
    <mergeCell ref="AG29:AH29"/>
    <mergeCell ref="C42:D42"/>
    <mergeCell ref="E29:F29"/>
    <mergeCell ref="G29:H29"/>
    <mergeCell ref="I29:J29"/>
    <mergeCell ref="K29:L29"/>
    <mergeCell ref="M29:N29"/>
    <mergeCell ref="E30:F30"/>
    <mergeCell ref="G30:H30"/>
    <mergeCell ref="I30:J30"/>
    <mergeCell ref="K30:L30"/>
    <mergeCell ref="C36:D36"/>
    <mergeCell ref="C37:D37"/>
    <mergeCell ref="C38:D38"/>
    <mergeCell ref="C39:D39"/>
    <mergeCell ref="C40:D40"/>
    <mergeCell ref="C41:D41"/>
    <mergeCell ref="C30:D30"/>
    <mergeCell ref="C31:D31"/>
    <mergeCell ref="Y30:Z30"/>
    <mergeCell ref="AA30:AB30"/>
    <mergeCell ref="AC30:AD30"/>
    <mergeCell ref="G31:H31"/>
    <mergeCell ref="I31:J31"/>
    <mergeCell ref="K31:L31"/>
    <mergeCell ref="M31:N31"/>
    <mergeCell ref="M30:N30"/>
    <mergeCell ref="O30:P30"/>
    <mergeCell ref="Q30:R30"/>
    <mergeCell ref="S30:T30"/>
    <mergeCell ref="Q32:R32"/>
    <mergeCell ref="S32:T32"/>
    <mergeCell ref="AA31:AB31"/>
    <mergeCell ref="AC31:AD31"/>
    <mergeCell ref="AE31:AF31"/>
    <mergeCell ref="AG31:AH31"/>
    <mergeCell ref="E32:F32"/>
    <mergeCell ref="G32:H32"/>
    <mergeCell ref="I32:J32"/>
    <mergeCell ref="K32:L32"/>
    <mergeCell ref="M32:N32"/>
    <mergeCell ref="O32:P32"/>
    <mergeCell ref="O31:P31"/>
    <mergeCell ref="Q31:R31"/>
    <mergeCell ref="S31:T31"/>
    <mergeCell ref="U31:V31"/>
    <mergeCell ref="W31:X31"/>
    <mergeCell ref="Y31:Z31"/>
    <mergeCell ref="AC32:AD32"/>
    <mergeCell ref="AE32:AF32"/>
    <mergeCell ref="AG32:AH32"/>
    <mergeCell ref="U32:V32"/>
    <mergeCell ref="AA32:AB32"/>
    <mergeCell ref="W32:X32"/>
    <mergeCell ref="Y32:Z32"/>
    <mergeCell ref="E31:F31"/>
    <mergeCell ref="AE33:AF33"/>
    <mergeCell ref="AG33:AH33"/>
    <mergeCell ref="E34:F34"/>
    <mergeCell ref="G34:H34"/>
    <mergeCell ref="I34:J34"/>
    <mergeCell ref="K34:L34"/>
    <mergeCell ref="M34:N34"/>
    <mergeCell ref="O34:P34"/>
    <mergeCell ref="Q34:R34"/>
    <mergeCell ref="S34:T34"/>
    <mergeCell ref="S33:T33"/>
    <mergeCell ref="U33:V33"/>
    <mergeCell ref="W33:X33"/>
    <mergeCell ref="Y33:Z33"/>
    <mergeCell ref="AA33:AB33"/>
    <mergeCell ref="AC33:AD33"/>
    <mergeCell ref="E33:F33"/>
    <mergeCell ref="G33:H33"/>
    <mergeCell ref="I33:J33"/>
    <mergeCell ref="K33:L33"/>
    <mergeCell ref="M33:N33"/>
    <mergeCell ref="O33:P33"/>
    <mergeCell ref="Q33:R33"/>
    <mergeCell ref="AG34:AH34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U34:V34"/>
    <mergeCell ref="W34:X34"/>
    <mergeCell ref="Y34:Z34"/>
    <mergeCell ref="AA34:AB34"/>
    <mergeCell ref="AC34:AD34"/>
    <mergeCell ref="AE34:AF34"/>
    <mergeCell ref="O36:P36"/>
    <mergeCell ref="AE37:AF37"/>
    <mergeCell ref="AG37:AH37"/>
    <mergeCell ref="W35:X35"/>
    <mergeCell ref="Y35:Z35"/>
    <mergeCell ref="AA35:AB35"/>
    <mergeCell ref="AC35:AD35"/>
    <mergeCell ref="AE35:AF35"/>
    <mergeCell ref="AG35:AH35"/>
    <mergeCell ref="U37:V37"/>
    <mergeCell ref="W37:X37"/>
    <mergeCell ref="Y37:Z37"/>
    <mergeCell ref="AA37:AB37"/>
    <mergeCell ref="AC37:AD37"/>
    <mergeCell ref="AG36:AH36"/>
    <mergeCell ref="U36:V36"/>
    <mergeCell ref="W36:X36"/>
    <mergeCell ref="Y36:Z36"/>
    <mergeCell ref="AA36:AB36"/>
    <mergeCell ref="E36:F36"/>
    <mergeCell ref="G36:H36"/>
    <mergeCell ref="I36:J36"/>
    <mergeCell ref="K36:L36"/>
    <mergeCell ref="M36:N36"/>
    <mergeCell ref="AC38:AD38"/>
    <mergeCell ref="AE38:AF38"/>
    <mergeCell ref="E38:F38"/>
    <mergeCell ref="G38:H38"/>
    <mergeCell ref="Q38:R38"/>
    <mergeCell ref="S38:T38"/>
    <mergeCell ref="S37:T37"/>
    <mergeCell ref="AC36:AD36"/>
    <mergeCell ref="AE36:AF36"/>
    <mergeCell ref="E37:F37"/>
    <mergeCell ref="G37:H37"/>
    <mergeCell ref="I37:J37"/>
    <mergeCell ref="K37:L37"/>
    <mergeCell ref="M37:N37"/>
    <mergeCell ref="O37:P37"/>
    <mergeCell ref="Q37:R37"/>
    <mergeCell ref="Q36:R36"/>
    <mergeCell ref="S36:T36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E41:F41"/>
    <mergeCell ref="G41:H41"/>
    <mergeCell ref="I41:J41"/>
    <mergeCell ref="K41:L41"/>
    <mergeCell ref="M41:N41"/>
    <mergeCell ref="O41:P41"/>
    <mergeCell ref="Q41:R41"/>
    <mergeCell ref="Q40:R40"/>
    <mergeCell ref="S40:T40"/>
    <mergeCell ref="E40:F40"/>
    <mergeCell ref="G40:H40"/>
    <mergeCell ref="I40:J40"/>
    <mergeCell ref="K40:L40"/>
    <mergeCell ref="O42:P42"/>
    <mergeCell ref="Q42:R42"/>
    <mergeCell ref="I38:J38"/>
    <mergeCell ref="K38:L38"/>
    <mergeCell ref="M38:N38"/>
    <mergeCell ref="O38:P38"/>
    <mergeCell ref="AC40:AD40"/>
    <mergeCell ref="AE40:AF40"/>
    <mergeCell ref="AG40:AH40"/>
    <mergeCell ref="U40:V40"/>
    <mergeCell ref="W40:X40"/>
    <mergeCell ref="Y40:Z40"/>
    <mergeCell ref="AA40:AB40"/>
    <mergeCell ref="W39:X39"/>
    <mergeCell ref="Y39:Z39"/>
    <mergeCell ref="AA39:AB39"/>
    <mergeCell ref="AC39:AD39"/>
    <mergeCell ref="AE39:AF39"/>
    <mergeCell ref="AG39:AH39"/>
    <mergeCell ref="AG38:AH38"/>
    <mergeCell ref="U38:V38"/>
    <mergeCell ref="W38:X38"/>
    <mergeCell ref="Y38:Z38"/>
    <mergeCell ref="AA38:AB38"/>
    <mergeCell ref="B2:AJ2"/>
    <mergeCell ref="S42:T42"/>
    <mergeCell ref="S41:T41"/>
    <mergeCell ref="AG42:AH42"/>
    <mergeCell ref="U42:V42"/>
    <mergeCell ref="W42:X42"/>
    <mergeCell ref="Y42:Z42"/>
    <mergeCell ref="AA42:AB42"/>
    <mergeCell ref="AC42:AD42"/>
    <mergeCell ref="AE42:AF42"/>
    <mergeCell ref="AE41:AF41"/>
    <mergeCell ref="AG41:AH41"/>
    <mergeCell ref="U41:V41"/>
    <mergeCell ref="W41:X41"/>
    <mergeCell ref="Y41:Z41"/>
    <mergeCell ref="AA41:AB41"/>
    <mergeCell ref="AC41:AD41"/>
    <mergeCell ref="M40:N40"/>
    <mergeCell ref="O40:P40"/>
    <mergeCell ref="E42:F42"/>
    <mergeCell ref="G42:H42"/>
    <mergeCell ref="I42:J42"/>
    <mergeCell ref="K42:L42"/>
    <mergeCell ref="M42:N42"/>
    <mergeCell ref="W43:X43"/>
    <mergeCell ref="Y43:Z43"/>
    <mergeCell ref="AA43:AB43"/>
    <mergeCell ref="AC43:AD43"/>
    <mergeCell ref="AE43:AF43"/>
    <mergeCell ref="AG43:AH43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G44:H44"/>
    <mergeCell ref="I44:J44"/>
    <mergeCell ref="K44:L44"/>
    <mergeCell ref="M44:N44"/>
    <mergeCell ref="O44:P44"/>
    <mergeCell ref="Q44:R44"/>
    <mergeCell ref="S44:T44"/>
    <mergeCell ref="U43:V43"/>
    <mergeCell ref="U44:V44"/>
    <mergeCell ref="W44:X44"/>
    <mergeCell ref="Y44:Z44"/>
    <mergeCell ref="AA44:AB44"/>
    <mergeCell ref="AC44:AD44"/>
    <mergeCell ref="AE44:AF44"/>
    <mergeCell ref="AG44:AH44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6:V46"/>
    <mergeCell ref="W46:X46"/>
    <mergeCell ref="Y46:Z46"/>
    <mergeCell ref="AA46:AB46"/>
    <mergeCell ref="AC46:AD46"/>
    <mergeCell ref="AE46:AF46"/>
    <mergeCell ref="AG46:AH46"/>
    <mergeCell ref="C44:D44"/>
    <mergeCell ref="E44:F44"/>
    <mergeCell ref="U45:V45"/>
    <mergeCell ref="W45:X45"/>
    <mergeCell ref="Y45:Z45"/>
    <mergeCell ref="AA45:AB45"/>
    <mergeCell ref="AC45:AD45"/>
    <mergeCell ref="AE45:AF45"/>
    <mergeCell ref="AG45:AH45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</mergeCells>
  <conditionalFormatting sqref="AI4:AI21">
    <cfRule type="cellIs" dxfId="619" priority="265" operator="equal">
      <formula>136</formula>
    </cfRule>
  </conditionalFormatting>
  <conditionalFormatting sqref="C4:AH22">
    <cfRule type="cellIs" dxfId="618" priority="266" operator="equal">
      <formula>"OAK"</formula>
    </cfRule>
    <cfRule type="cellIs" dxfId="617" priority="267" operator="equal">
      <formula>"LAR"</formula>
    </cfRule>
    <cfRule type="cellIs" dxfId="616" priority="268" operator="equal">
      <formula>"DET"</formula>
    </cfRule>
    <cfRule type="cellIs" dxfId="615" priority="269" operator="equal">
      <formula>"NYJ"</formula>
    </cfRule>
    <cfRule type="cellIs" dxfId="614" priority="270" operator="equal">
      <formula>"GB"</formula>
    </cfRule>
    <cfRule type="cellIs" dxfId="613" priority="271" operator="equal">
      <formula>"CHI"</formula>
    </cfRule>
    <cfRule type="cellIs" dxfId="612" priority="272" operator="equal">
      <formula>"ARI"</formula>
    </cfRule>
    <cfRule type="cellIs" dxfId="611" priority="273" operator="equal">
      <formula>"WAS"</formula>
    </cfRule>
    <cfRule type="cellIs" dxfId="610" priority="274" operator="equal">
      <formula>"CAR"</formula>
    </cfRule>
    <cfRule type="cellIs" dxfId="609" priority="275" operator="equal">
      <formula>"DAL"</formula>
    </cfRule>
    <cfRule type="cellIs" dxfId="608" priority="276" operator="equal">
      <formula>"DEN"</formula>
    </cfRule>
    <cfRule type="cellIs" dxfId="607" priority="277" operator="equal">
      <formula>"SEA"</formula>
    </cfRule>
    <cfRule type="cellIs" dxfId="606" priority="278" operator="equal">
      <formula>"LAC"</formula>
    </cfRule>
    <cfRule type="cellIs" dxfId="605" priority="279" operator="equal">
      <formula>"KC"</formula>
    </cfRule>
    <cfRule type="cellIs" dxfId="604" priority="280" operator="equal">
      <formula>"CLE"</formula>
    </cfRule>
    <cfRule type="cellIs" dxfId="603" priority="281" operator="equal">
      <formula>"PIT"</formula>
    </cfRule>
    <cfRule type="cellIs" dxfId="602" priority="282" operator="equal">
      <formula>"IND"</formula>
    </cfRule>
    <cfRule type="cellIs" dxfId="601" priority="283" operator="equal">
      <formula>"CIN"</formula>
    </cfRule>
    <cfRule type="cellIs" dxfId="600" priority="284" operator="equal">
      <formula>"MIA"</formula>
    </cfRule>
    <cfRule type="cellIs" dxfId="599" priority="285" operator="equal">
      <formula>"TEN"</formula>
    </cfRule>
    <cfRule type="cellIs" dxfId="598" priority="286" operator="equal">
      <formula>"MIN"</formula>
    </cfRule>
    <cfRule type="cellIs" dxfId="597" priority="287" operator="equal">
      <formula>"SF"</formula>
    </cfRule>
    <cfRule type="cellIs" dxfId="596" priority="288" operator="equal">
      <formula>"NE"</formula>
    </cfRule>
    <cfRule type="cellIs" dxfId="595" priority="289" operator="equal">
      <formula>"HOU"</formula>
    </cfRule>
    <cfRule type="cellIs" dxfId="594" priority="290" operator="equal">
      <formula>"NO"</formula>
    </cfRule>
    <cfRule type="cellIs" dxfId="593" priority="291" operator="equal">
      <formula>"TB"</formula>
    </cfRule>
    <cfRule type="cellIs" dxfId="592" priority="292" operator="equal">
      <formula>"NYG"</formula>
    </cfRule>
    <cfRule type="cellIs" dxfId="591" priority="293" operator="equal">
      <formula>"JAX"</formula>
    </cfRule>
    <cfRule type="cellIs" dxfId="590" priority="294" operator="equal">
      <formula>"BAL"</formula>
    </cfRule>
    <cfRule type="cellIs" dxfId="589" priority="295" operator="equal">
      <formula>"BUF"</formula>
    </cfRule>
    <cfRule type="cellIs" dxfId="588" priority="296" operator="equal">
      <formula>"PHI"</formula>
    </cfRule>
    <cfRule type="cellIs" dxfId="587" priority="297" operator="equal">
      <formula>"ATL"</formula>
    </cfRule>
  </conditionalFormatting>
  <conditionalFormatting sqref="AJ4:AJ21">
    <cfRule type="top10" dxfId="586" priority="1" rank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7789D-AB98-4C3D-B370-F25BEF5558F4}">
  <dimension ref="A1:AJ49"/>
  <sheetViews>
    <sheetView showGridLines="0" showZeros="0" zoomScale="93" zoomScaleNormal="93" workbookViewId="0"/>
  </sheetViews>
  <sheetFormatPr defaultRowHeight="14.5" x14ac:dyDescent="0.35"/>
  <cols>
    <col min="1" max="1" width="3.26953125" customWidth="1"/>
    <col min="2" max="2" width="9.81640625" bestFit="1" customWidth="1"/>
    <col min="3" max="3" width="6.453125" customWidth="1"/>
    <col min="4" max="4" width="2.81640625" customWidth="1"/>
    <col min="5" max="5" width="6.453125" customWidth="1"/>
    <col min="6" max="6" width="2.81640625" customWidth="1"/>
    <col min="7" max="7" width="6.453125" customWidth="1"/>
    <col min="8" max="8" width="2.81640625" customWidth="1"/>
    <col min="9" max="9" width="6.453125" customWidth="1"/>
    <col min="10" max="10" width="2.81640625" customWidth="1"/>
    <col min="11" max="11" width="6.453125" customWidth="1"/>
    <col min="12" max="12" width="2.81640625" customWidth="1"/>
    <col min="13" max="13" width="6.453125" customWidth="1"/>
    <col min="14" max="14" width="2.81640625" customWidth="1"/>
    <col min="15" max="15" width="6.453125" customWidth="1"/>
    <col min="16" max="16" width="2.81640625" customWidth="1"/>
    <col min="17" max="17" width="6.453125" customWidth="1"/>
    <col min="18" max="18" width="2.81640625" customWidth="1"/>
    <col min="19" max="19" width="6.453125" customWidth="1"/>
    <col min="20" max="20" width="2.81640625" customWidth="1"/>
    <col min="21" max="21" width="6.453125" customWidth="1"/>
    <col min="22" max="22" width="2.81640625" customWidth="1"/>
    <col min="23" max="23" width="6.453125" customWidth="1"/>
    <col min="24" max="24" width="2.81640625" customWidth="1"/>
    <col min="25" max="25" width="6.453125" customWidth="1"/>
    <col min="26" max="26" width="2.81640625" customWidth="1"/>
    <col min="27" max="27" width="6.453125" customWidth="1"/>
    <col min="28" max="28" width="2.81640625" customWidth="1"/>
    <col min="29" max="29" width="6.453125" customWidth="1"/>
    <col min="30" max="30" width="2.81640625" customWidth="1"/>
    <col min="31" max="31" width="6.453125" customWidth="1"/>
    <col min="32" max="32" width="2.81640625" customWidth="1"/>
    <col min="33" max="33" width="6.453125" customWidth="1"/>
    <col min="34" max="34" width="2.81640625" customWidth="1"/>
    <col min="35" max="35" width="8.7265625" hidden="1" customWidth="1"/>
    <col min="36" max="36" width="8.6328125" customWidth="1"/>
  </cols>
  <sheetData>
    <row r="1" spans="1:36" ht="12" customHeight="1" x14ac:dyDescent="0.35">
      <c r="A1" t="s">
        <v>33</v>
      </c>
    </row>
    <row r="2" spans="1:36" ht="15" thickBot="1" x14ac:dyDescent="0.4">
      <c r="B2" s="177" t="s">
        <v>182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</row>
    <row r="3" spans="1:36" ht="15" thickBot="1" x14ac:dyDescent="0.4">
      <c r="B3" s="2" t="s">
        <v>0</v>
      </c>
      <c r="C3" s="187" t="s">
        <v>34</v>
      </c>
      <c r="D3" s="188"/>
      <c r="E3" s="187" t="s">
        <v>35</v>
      </c>
      <c r="F3" s="188"/>
      <c r="G3" s="187" t="s">
        <v>36</v>
      </c>
      <c r="H3" s="188"/>
      <c r="I3" s="187" t="s">
        <v>37</v>
      </c>
      <c r="J3" s="188"/>
      <c r="K3" s="187" t="s">
        <v>38</v>
      </c>
      <c r="L3" s="188"/>
      <c r="M3" s="187" t="s">
        <v>39</v>
      </c>
      <c r="N3" s="188"/>
      <c r="O3" s="187" t="s">
        <v>40</v>
      </c>
      <c r="P3" s="188"/>
      <c r="Q3" s="187" t="s">
        <v>41</v>
      </c>
      <c r="R3" s="188"/>
      <c r="S3" s="187" t="s">
        <v>42</v>
      </c>
      <c r="T3" s="188"/>
      <c r="U3" s="187" t="s">
        <v>43</v>
      </c>
      <c r="V3" s="188"/>
      <c r="W3" s="187" t="s">
        <v>44</v>
      </c>
      <c r="X3" s="188"/>
      <c r="Y3" s="187" t="s">
        <v>45</v>
      </c>
      <c r="Z3" s="188"/>
      <c r="AA3" s="187" t="s">
        <v>46</v>
      </c>
      <c r="AB3" s="188"/>
      <c r="AC3" s="187" t="s">
        <v>47</v>
      </c>
      <c r="AD3" s="188"/>
      <c r="AE3" s="187" t="s">
        <v>48</v>
      </c>
      <c r="AF3" s="188"/>
      <c r="AG3" s="187" t="s">
        <v>49</v>
      </c>
      <c r="AH3" s="188"/>
      <c r="AI3" s="33" t="s">
        <v>69</v>
      </c>
      <c r="AJ3" s="48" t="s">
        <v>32</v>
      </c>
    </row>
    <row r="4" spans="1:36" x14ac:dyDescent="0.35">
      <c r="A4">
        <f>RANK(AJ4,$AJ$4:$AJ$21,0)</f>
        <v>11</v>
      </c>
      <c r="B4" s="52" t="s">
        <v>1</v>
      </c>
      <c r="C4" s="5" t="s">
        <v>203</v>
      </c>
      <c r="D4" s="6">
        <v>1</v>
      </c>
      <c r="E4" s="5" t="s">
        <v>147</v>
      </c>
      <c r="F4" s="6">
        <v>13</v>
      </c>
      <c r="G4" s="5" t="s">
        <v>108</v>
      </c>
      <c r="H4" s="6">
        <v>12</v>
      </c>
      <c r="I4" s="5" t="s">
        <v>232</v>
      </c>
      <c r="J4" s="6">
        <v>2</v>
      </c>
      <c r="K4" s="5" t="s">
        <v>189</v>
      </c>
      <c r="L4" s="6">
        <v>11</v>
      </c>
      <c r="M4" s="5" t="s">
        <v>145</v>
      </c>
      <c r="N4" s="6">
        <v>5</v>
      </c>
      <c r="O4" s="5" t="s">
        <v>231</v>
      </c>
      <c r="P4" s="6">
        <v>8</v>
      </c>
      <c r="Q4" s="5" t="s">
        <v>149</v>
      </c>
      <c r="R4" s="6">
        <v>7</v>
      </c>
      <c r="S4" s="5" t="s">
        <v>143</v>
      </c>
      <c r="T4" s="6">
        <v>6</v>
      </c>
      <c r="U4" s="5" t="s">
        <v>127</v>
      </c>
      <c r="V4" s="6">
        <v>15</v>
      </c>
      <c r="W4" s="5" t="s">
        <v>233</v>
      </c>
      <c r="X4" s="6">
        <v>10</v>
      </c>
      <c r="Y4" s="5" t="s">
        <v>181</v>
      </c>
      <c r="Z4" s="6">
        <v>16</v>
      </c>
      <c r="AA4" s="5" t="s">
        <v>192</v>
      </c>
      <c r="AB4" s="6">
        <v>4</v>
      </c>
      <c r="AC4" s="5" t="s">
        <v>195</v>
      </c>
      <c r="AD4" s="6">
        <v>9</v>
      </c>
      <c r="AE4" s="5" t="s">
        <v>148</v>
      </c>
      <c r="AF4" s="6">
        <v>3</v>
      </c>
      <c r="AG4" s="5" t="s">
        <v>146</v>
      </c>
      <c r="AH4" s="6">
        <v>14</v>
      </c>
      <c r="AI4" s="7">
        <f>SUM(D4:AH4)</f>
        <v>136</v>
      </c>
      <c r="AJ4" s="7">
        <f t="shared" ref="AJ4:AJ21" si="0">SUM(C29,E29,G29,I29,K29,M29,O29,Q29,S29,U29,W29,Y29,AA29,AC29,AE29,AG29)</f>
        <v>74</v>
      </c>
    </row>
    <row r="5" spans="1:36" x14ac:dyDescent="0.35">
      <c r="A5">
        <f t="shared" ref="A5:A21" si="1">RANK(AJ5,$AJ$4:$AJ$21,0)</f>
        <v>4</v>
      </c>
      <c r="B5" s="8" t="s">
        <v>11</v>
      </c>
      <c r="C5" s="9" t="s">
        <v>207</v>
      </c>
      <c r="D5" s="10">
        <v>3</v>
      </c>
      <c r="E5" s="9" t="s">
        <v>221</v>
      </c>
      <c r="F5" s="10">
        <v>5</v>
      </c>
      <c r="G5" s="9" t="s">
        <v>205</v>
      </c>
      <c r="H5" s="10">
        <v>6</v>
      </c>
      <c r="I5" s="9" t="s">
        <v>223</v>
      </c>
      <c r="J5" s="10">
        <v>7</v>
      </c>
      <c r="K5" s="9" t="s">
        <v>206</v>
      </c>
      <c r="L5" s="10">
        <v>11</v>
      </c>
      <c r="M5" s="9" t="s">
        <v>215</v>
      </c>
      <c r="N5" s="10">
        <v>2</v>
      </c>
      <c r="O5" s="9" t="s">
        <v>227</v>
      </c>
      <c r="P5" s="10">
        <v>12</v>
      </c>
      <c r="Q5" s="9" t="s">
        <v>235</v>
      </c>
      <c r="R5" s="10">
        <v>14</v>
      </c>
      <c r="S5" s="9" t="s">
        <v>211</v>
      </c>
      <c r="T5" s="10">
        <v>4</v>
      </c>
      <c r="U5" s="9" t="s">
        <v>209</v>
      </c>
      <c r="V5" s="10">
        <v>15</v>
      </c>
      <c r="W5" s="9" t="s">
        <v>236</v>
      </c>
      <c r="X5" s="10">
        <v>13</v>
      </c>
      <c r="Y5" s="9" t="s">
        <v>220</v>
      </c>
      <c r="Z5" s="10">
        <v>16</v>
      </c>
      <c r="AA5" s="9" t="s">
        <v>222</v>
      </c>
      <c r="AB5" s="10">
        <v>1</v>
      </c>
      <c r="AC5" s="9" t="s">
        <v>224</v>
      </c>
      <c r="AD5" s="10">
        <v>9</v>
      </c>
      <c r="AE5" s="9" t="s">
        <v>225</v>
      </c>
      <c r="AF5" s="10">
        <v>8</v>
      </c>
      <c r="AG5" s="9" t="s">
        <v>237</v>
      </c>
      <c r="AH5" s="10">
        <v>10</v>
      </c>
      <c r="AI5" s="11">
        <f t="shared" ref="AI5:AI19" si="2">SUM(D5:AH5)</f>
        <v>136</v>
      </c>
      <c r="AJ5" s="11">
        <f t="shared" si="0"/>
        <v>93</v>
      </c>
    </row>
    <row r="6" spans="1:36" x14ac:dyDescent="0.35">
      <c r="A6">
        <f t="shared" si="1"/>
        <v>11</v>
      </c>
      <c r="B6" s="4" t="s">
        <v>2</v>
      </c>
      <c r="C6" s="5" t="s">
        <v>190</v>
      </c>
      <c r="D6" s="92">
        <v>9</v>
      </c>
      <c r="E6" s="5" t="s">
        <v>147</v>
      </c>
      <c r="F6" s="92">
        <v>10</v>
      </c>
      <c r="G6" s="5" t="s">
        <v>108</v>
      </c>
      <c r="H6" s="92">
        <v>13</v>
      </c>
      <c r="I6" s="5" t="s">
        <v>232</v>
      </c>
      <c r="J6" s="92">
        <v>8</v>
      </c>
      <c r="K6" s="5" t="s">
        <v>189</v>
      </c>
      <c r="L6" s="92">
        <v>14</v>
      </c>
      <c r="M6" s="5" t="s">
        <v>145</v>
      </c>
      <c r="N6" s="92">
        <v>7</v>
      </c>
      <c r="O6" s="5" t="s">
        <v>204</v>
      </c>
      <c r="P6" s="92">
        <v>2</v>
      </c>
      <c r="Q6" s="5" t="s">
        <v>149</v>
      </c>
      <c r="R6" s="92">
        <v>16</v>
      </c>
      <c r="S6" s="5" t="s">
        <v>193</v>
      </c>
      <c r="T6" s="92">
        <v>11</v>
      </c>
      <c r="U6" s="5" t="s">
        <v>127</v>
      </c>
      <c r="V6" s="92">
        <v>15</v>
      </c>
      <c r="W6" s="5" t="s">
        <v>233</v>
      </c>
      <c r="X6" s="92">
        <v>6</v>
      </c>
      <c r="Y6" s="5" t="s">
        <v>181</v>
      </c>
      <c r="Z6" s="92">
        <v>12</v>
      </c>
      <c r="AA6" s="5" t="s">
        <v>179</v>
      </c>
      <c r="AB6" s="92">
        <v>1</v>
      </c>
      <c r="AC6" s="5" t="s">
        <v>195</v>
      </c>
      <c r="AD6" s="92">
        <v>5</v>
      </c>
      <c r="AE6" s="5" t="s">
        <v>148</v>
      </c>
      <c r="AF6" s="92">
        <v>4</v>
      </c>
      <c r="AG6" s="5" t="s">
        <v>109</v>
      </c>
      <c r="AH6" s="92">
        <v>3</v>
      </c>
      <c r="AI6" s="7">
        <f t="shared" si="2"/>
        <v>136</v>
      </c>
      <c r="AJ6" s="7">
        <f t="shared" si="0"/>
        <v>74</v>
      </c>
    </row>
    <row r="7" spans="1:36" x14ac:dyDescent="0.35">
      <c r="A7">
        <f t="shared" si="1"/>
        <v>7</v>
      </c>
      <c r="B7" s="8" t="s">
        <v>5</v>
      </c>
      <c r="C7" s="9" t="s">
        <v>190</v>
      </c>
      <c r="D7" s="10">
        <v>10</v>
      </c>
      <c r="E7" s="9" t="s">
        <v>147</v>
      </c>
      <c r="F7" s="10">
        <v>11</v>
      </c>
      <c r="G7" s="9" t="s">
        <v>108</v>
      </c>
      <c r="H7" s="10">
        <v>13</v>
      </c>
      <c r="I7" s="9" t="s">
        <v>232</v>
      </c>
      <c r="J7" s="10">
        <v>3</v>
      </c>
      <c r="K7" s="9" t="s">
        <v>189</v>
      </c>
      <c r="L7" s="10">
        <v>8</v>
      </c>
      <c r="M7" s="9" t="s">
        <v>180</v>
      </c>
      <c r="N7" s="10">
        <v>9</v>
      </c>
      <c r="O7" s="9" t="s">
        <v>231</v>
      </c>
      <c r="P7" s="10">
        <v>5</v>
      </c>
      <c r="Q7" s="9" t="s">
        <v>149</v>
      </c>
      <c r="R7" s="10">
        <v>14</v>
      </c>
      <c r="S7" s="9" t="s">
        <v>143</v>
      </c>
      <c r="T7" s="10">
        <v>2</v>
      </c>
      <c r="U7" s="9" t="s">
        <v>127</v>
      </c>
      <c r="V7" s="10">
        <v>15</v>
      </c>
      <c r="W7" s="9" t="s">
        <v>233</v>
      </c>
      <c r="X7" s="10">
        <v>12</v>
      </c>
      <c r="Y7" s="9" t="s">
        <v>181</v>
      </c>
      <c r="Z7" s="10">
        <v>16</v>
      </c>
      <c r="AA7" s="9" t="s">
        <v>192</v>
      </c>
      <c r="AB7" s="10">
        <v>4</v>
      </c>
      <c r="AC7" s="9" t="s">
        <v>224</v>
      </c>
      <c r="AD7" s="10">
        <v>1</v>
      </c>
      <c r="AE7" s="9" t="s">
        <v>191</v>
      </c>
      <c r="AF7" s="10">
        <v>6</v>
      </c>
      <c r="AG7" s="9" t="s">
        <v>237</v>
      </c>
      <c r="AH7" s="10">
        <v>7</v>
      </c>
      <c r="AI7" s="11">
        <f t="shared" si="2"/>
        <v>136</v>
      </c>
      <c r="AJ7" s="11">
        <f t="shared" si="0"/>
        <v>85</v>
      </c>
    </row>
    <row r="8" spans="1:36" x14ac:dyDescent="0.35">
      <c r="A8">
        <f t="shared" si="1"/>
        <v>4</v>
      </c>
      <c r="B8" s="4" t="s">
        <v>13</v>
      </c>
      <c r="C8" s="5" t="s">
        <v>207</v>
      </c>
      <c r="D8" s="94">
        <v>2</v>
      </c>
      <c r="E8" s="5" t="s">
        <v>221</v>
      </c>
      <c r="F8" s="94">
        <v>12</v>
      </c>
      <c r="G8" s="5" t="s">
        <v>205</v>
      </c>
      <c r="H8" s="94">
        <v>13</v>
      </c>
      <c r="I8" s="5" t="s">
        <v>212</v>
      </c>
      <c r="J8" s="94">
        <v>1</v>
      </c>
      <c r="K8" s="5" t="s">
        <v>206</v>
      </c>
      <c r="L8" s="94">
        <v>8</v>
      </c>
      <c r="M8" s="5" t="s">
        <v>214</v>
      </c>
      <c r="N8" s="94">
        <v>7</v>
      </c>
      <c r="O8" s="5" t="s">
        <v>227</v>
      </c>
      <c r="P8" s="94">
        <v>3</v>
      </c>
      <c r="Q8" s="5" t="s">
        <v>235</v>
      </c>
      <c r="R8" s="94">
        <v>15</v>
      </c>
      <c r="S8" s="5" t="s">
        <v>218</v>
      </c>
      <c r="T8" s="94">
        <v>6</v>
      </c>
      <c r="U8" s="5" t="s">
        <v>209</v>
      </c>
      <c r="V8" s="94">
        <v>14</v>
      </c>
      <c r="W8" s="5" t="s">
        <v>236</v>
      </c>
      <c r="X8" s="94">
        <v>11</v>
      </c>
      <c r="Y8" s="5" t="s">
        <v>220</v>
      </c>
      <c r="Z8" s="94">
        <v>16</v>
      </c>
      <c r="AA8" s="5" t="s">
        <v>210</v>
      </c>
      <c r="AB8" s="94">
        <v>4</v>
      </c>
      <c r="AC8" s="5" t="s">
        <v>224</v>
      </c>
      <c r="AD8" s="94">
        <v>10</v>
      </c>
      <c r="AE8" s="5" t="s">
        <v>225</v>
      </c>
      <c r="AF8" s="94">
        <v>9</v>
      </c>
      <c r="AG8" s="5" t="s">
        <v>237</v>
      </c>
      <c r="AH8" s="94">
        <v>5</v>
      </c>
      <c r="AI8" s="7">
        <f t="shared" si="2"/>
        <v>136</v>
      </c>
      <c r="AJ8" s="7">
        <f t="shared" si="0"/>
        <v>93</v>
      </c>
    </row>
    <row r="9" spans="1:36" x14ac:dyDescent="0.35">
      <c r="A9">
        <f t="shared" si="1"/>
        <v>10</v>
      </c>
      <c r="B9" s="8" t="s">
        <v>9</v>
      </c>
      <c r="C9" s="9" t="s">
        <v>203</v>
      </c>
      <c r="D9" s="10">
        <v>2</v>
      </c>
      <c r="E9" s="9" t="s">
        <v>147</v>
      </c>
      <c r="F9" s="10">
        <v>9</v>
      </c>
      <c r="G9" s="9" t="s">
        <v>108</v>
      </c>
      <c r="H9" s="10">
        <v>15</v>
      </c>
      <c r="I9" s="9" t="s">
        <v>150</v>
      </c>
      <c r="J9" s="10">
        <v>12</v>
      </c>
      <c r="K9" s="9" t="s">
        <v>189</v>
      </c>
      <c r="L9" s="10">
        <v>8</v>
      </c>
      <c r="M9" s="9" t="s">
        <v>180</v>
      </c>
      <c r="N9" s="10">
        <v>10</v>
      </c>
      <c r="O9" s="9" t="s">
        <v>204</v>
      </c>
      <c r="P9" s="10">
        <v>6</v>
      </c>
      <c r="Q9" s="9" t="s">
        <v>149</v>
      </c>
      <c r="R9" s="10">
        <v>7</v>
      </c>
      <c r="S9" s="9" t="s">
        <v>143</v>
      </c>
      <c r="T9" s="10">
        <v>5</v>
      </c>
      <c r="U9" s="9" t="s">
        <v>234</v>
      </c>
      <c r="V9" s="10">
        <v>1</v>
      </c>
      <c r="W9" s="9" t="s">
        <v>233</v>
      </c>
      <c r="X9" s="10">
        <v>4</v>
      </c>
      <c r="Y9" s="9" t="s">
        <v>181</v>
      </c>
      <c r="Z9" s="10">
        <v>3</v>
      </c>
      <c r="AA9" s="9" t="s">
        <v>192</v>
      </c>
      <c r="AB9" s="10">
        <v>14</v>
      </c>
      <c r="AC9" s="9" t="s">
        <v>195</v>
      </c>
      <c r="AD9" s="10">
        <v>13</v>
      </c>
      <c r="AE9" s="9" t="s">
        <v>148</v>
      </c>
      <c r="AF9" s="10">
        <v>11</v>
      </c>
      <c r="AG9" s="9" t="s">
        <v>146</v>
      </c>
      <c r="AH9" s="10">
        <v>16</v>
      </c>
      <c r="AI9" s="11">
        <f t="shared" si="2"/>
        <v>136</v>
      </c>
      <c r="AJ9" s="11">
        <f t="shared" si="0"/>
        <v>77</v>
      </c>
    </row>
    <row r="10" spans="1:36" x14ac:dyDescent="0.35">
      <c r="A10">
        <f t="shared" si="1"/>
        <v>2</v>
      </c>
      <c r="B10" s="4" t="s">
        <v>10</v>
      </c>
      <c r="C10" s="5" t="s">
        <v>213</v>
      </c>
      <c r="D10" s="98">
        <v>7</v>
      </c>
      <c r="E10" s="5" t="s">
        <v>217</v>
      </c>
      <c r="F10" s="98">
        <v>1</v>
      </c>
      <c r="G10" s="5" t="s">
        <v>205</v>
      </c>
      <c r="H10" s="98">
        <v>13</v>
      </c>
      <c r="I10" s="5" t="s">
        <v>223</v>
      </c>
      <c r="J10" s="98">
        <v>5</v>
      </c>
      <c r="K10" s="5" t="s">
        <v>243</v>
      </c>
      <c r="L10" s="98">
        <v>10</v>
      </c>
      <c r="M10" s="5" t="s">
        <v>215</v>
      </c>
      <c r="N10" s="98">
        <v>11</v>
      </c>
      <c r="O10" s="5" t="s">
        <v>244</v>
      </c>
      <c r="P10" s="98">
        <v>6</v>
      </c>
      <c r="Q10" s="5" t="s">
        <v>235</v>
      </c>
      <c r="R10" s="98">
        <v>15</v>
      </c>
      <c r="S10" s="5" t="s">
        <v>211</v>
      </c>
      <c r="T10" s="98">
        <v>3</v>
      </c>
      <c r="U10" s="5" t="s">
        <v>209</v>
      </c>
      <c r="V10" s="98">
        <v>14</v>
      </c>
      <c r="W10" s="5" t="s">
        <v>236</v>
      </c>
      <c r="X10" s="98">
        <v>12</v>
      </c>
      <c r="Y10" s="5" t="s">
        <v>220</v>
      </c>
      <c r="Z10" s="98">
        <v>16</v>
      </c>
      <c r="AA10" s="5" t="s">
        <v>210</v>
      </c>
      <c r="AB10" s="98">
        <v>9</v>
      </c>
      <c r="AC10" s="5" t="s">
        <v>224</v>
      </c>
      <c r="AD10" s="98">
        <v>2</v>
      </c>
      <c r="AE10" s="5" t="s">
        <v>225</v>
      </c>
      <c r="AF10" s="98">
        <v>4</v>
      </c>
      <c r="AG10" s="5" t="s">
        <v>216</v>
      </c>
      <c r="AH10" s="98">
        <v>8</v>
      </c>
      <c r="AI10" s="7">
        <f t="shared" si="2"/>
        <v>136</v>
      </c>
      <c r="AJ10" s="7">
        <f t="shared" si="0"/>
        <v>97</v>
      </c>
    </row>
    <row r="11" spans="1:36" x14ac:dyDescent="0.35">
      <c r="A11">
        <f t="shared" si="1"/>
        <v>17</v>
      </c>
      <c r="B11" s="8" t="s">
        <v>14</v>
      </c>
      <c r="C11" s="9" t="s">
        <v>190</v>
      </c>
      <c r="D11" s="10">
        <v>15</v>
      </c>
      <c r="E11" s="9" t="s">
        <v>147</v>
      </c>
      <c r="F11" s="10">
        <v>6</v>
      </c>
      <c r="G11" s="9" t="s">
        <v>108</v>
      </c>
      <c r="H11" s="10">
        <v>7</v>
      </c>
      <c r="I11" s="9" t="s">
        <v>232</v>
      </c>
      <c r="J11" s="10">
        <v>14</v>
      </c>
      <c r="K11" s="9" t="s">
        <v>189</v>
      </c>
      <c r="L11" s="10">
        <v>9</v>
      </c>
      <c r="M11" s="9" t="s">
        <v>180</v>
      </c>
      <c r="N11" s="10">
        <v>1</v>
      </c>
      <c r="O11" s="9" t="s">
        <v>231</v>
      </c>
      <c r="P11" s="10">
        <v>8</v>
      </c>
      <c r="Q11" s="9" t="s">
        <v>149</v>
      </c>
      <c r="R11" s="10">
        <v>10</v>
      </c>
      <c r="S11" s="9" t="s">
        <v>143</v>
      </c>
      <c r="T11" s="10">
        <v>2</v>
      </c>
      <c r="U11" s="9" t="s">
        <v>127</v>
      </c>
      <c r="V11" s="10">
        <v>13</v>
      </c>
      <c r="W11" s="9" t="s">
        <v>233</v>
      </c>
      <c r="X11" s="10">
        <v>3</v>
      </c>
      <c r="Y11" s="9" t="s">
        <v>181</v>
      </c>
      <c r="Z11" s="10">
        <v>16</v>
      </c>
      <c r="AA11" s="9" t="s">
        <v>192</v>
      </c>
      <c r="AB11" s="10">
        <v>12</v>
      </c>
      <c r="AC11" s="9" t="s">
        <v>195</v>
      </c>
      <c r="AD11" s="10">
        <v>11</v>
      </c>
      <c r="AE11" s="9" t="s">
        <v>148</v>
      </c>
      <c r="AF11" s="10">
        <v>4</v>
      </c>
      <c r="AG11" s="9" t="s">
        <v>146</v>
      </c>
      <c r="AH11" s="10">
        <v>5</v>
      </c>
      <c r="AI11" s="11">
        <f t="shared" si="2"/>
        <v>136</v>
      </c>
      <c r="AJ11" s="11">
        <f t="shared" si="0"/>
        <v>64</v>
      </c>
    </row>
    <row r="12" spans="1:36" x14ac:dyDescent="0.35">
      <c r="A12">
        <f t="shared" si="1"/>
        <v>1</v>
      </c>
      <c r="B12" s="4" t="s">
        <v>12</v>
      </c>
      <c r="C12" s="5" t="s">
        <v>190</v>
      </c>
      <c r="D12" s="98">
        <v>3</v>
      </c>
      <c r="E12" s="5" t="s">
        <v>147</v>
      </c>
      <c r="F12" s="98">
        <v>11</v>
      </c>
      <c r="G12" s="5" t="s">
        <v>108</v>
      </c>
      <c r="H12" s="98">
        <v>12</v>
      </c>
      <c r="I12" s="5" t="s">
        <v>150</v>
      </c>
      <c r="J12" s="98">
        <v>1</v>
      </c>
      <c r="K12" s="5" t="s">
        <v>189</v>
      </c>
      <c r="L12" s="98">
        <v>5</v>
      </c>
      <c r="M12" s="5" t="s">
        <v>180</v>
      </c>
      <c r="N12" s="98">
        <v>4</v>
      </c>
      <c r="O12" s="5" t="s">
        <v>231</v>
      </c>
      <c r="P12" s="98">
        <v>6</v>
      </c>
      <c r="Q12" s="5" t="s">
        <v>149</v>
      </c>
      <c r="R12" s="98">
        <v>14</v>
      </c>
      <c r="S12" s="5" t="s">
        <v>193</v>
      </c>
      <c r="T12" s="98">
        <v>7</v>
      </c>
      <c r="U12" s="5" t="s">
        <v>127</v>
      </c>
      <c r="V12" s="98">
        <v>15</v>
      </c>
      <c r="W12" s="5" t="s">
        <v>233</v>
      </c>
      <c r="X12" s="98">
        <v>13</v>
      </c>
      <c r="Y12" s="5" t="s">
        <v>181</v>
      </c>
      <c r="Z12" s="98">
        <v>16</v>
      </c>
      <c r="AA12" s="5" t="s">
        <v>192</v>
      </c>
      <c r="AB12" s="98">
        <v>2</v>
      </c>
      <c r="AC12" s="5" t="s">
        <v>195</v>
      </c>
      <c r="AD12" s="98">
        <v>10</v>
      </c>
      <c r="AE12" s="5" t="s">
        <v>148</v>
      </c>
      <c r="AF12" s="98">
        <v>8</v>
      </c>
      <c r="AG12" s="5" t="s">
        <v>109</v>
      </c>
      <c r="AH12" s="98">
        <v>9</v>
      </c>
      <c r="AI12" s="7">
        <f t="shared" si="2"/>
        <v>136</v>
      </c>
      <c r="AJ12" s="7">
        <f t="shared" si="0"/>
        <v>101</v>
      </c>
    </row>
    <row r="13" spans="1:36" x14ac:dyDescent="0.35">
      <c r="A13">
        <f t="shared" si="1"/>
        <v>11</v>
      </c>
      <c r="B13" s="8" t="s">
        <v>8</v>
      </c>
      <c r="C13" s="9" t="s">
        <v>190</v>
      </c>
      <c r="D13" s="10">
        <v>10</v>
      </c>
      <c r="E13" s="9" t="s">
        <v>147</v>
      </c>
      <c r="F13" s="10">
        <v>5</v>
      </c>
      <c r="G13" s="9" t="s">
        <v>108</v>
      </c>
      <c r="H13" s="10">
        <v>6</v>
      </c>
      <c r="I13" s="9" t="s">
        <v>232</v>
      </c>
      <c r="J13" s="10">
        <v>13</v>
      </c>
      <c r="K13" s="9" t="s">
        <v>189</v>
      </c>
      <c r="L13" s="10">
        <v>11</v>
      </c>
      <c r="M13" s="9" t="s">
        <v>180</v>
      </c>
      <c r="N13" s="10">
        <v>4</v>
      </c>
      <c r="O13" s="9" t="s">
        <v>231</v>
      </c>
      <c r="P13" s="10">
        <v>9</v>
      </c>
      <c r="Q13" s="9" t="s">
        <v>149</v>
      </c>
      <c r="R13" s="10">
        <v>16</v>
      </c>
      <c r="S13" s="9" t="s">
        <v>193</v>
      </c>
      <c r="T13" s="10">
        <v>3</v>
      </c>
      <c r="U13" s="9" t="s">
        <v>127</v>
      </c>
      <c r="V13" s="10">
        <v>15</v>
      </c>
      <c r="W13" s="9" t="s">
        <v>233</v>
      </c>
      <c r="X13" s="10">
        <v>8</v>
      </c>
      <c r="Y13" s="9" t="s">
        <v>181</v>
      </c>
      <c r="Z13" s="10">
        <v>14</v>
      </c>
      <c r="AA13" s="9" t="s">
        <v>192</v>
      </c>
      <c r="AB13" s="10">
        <v>7</v>
      </c>
      <c r="AC13" s="9" t="s">
        <v>195</v>
      </c>
      <c r="AD13" s="10">
        <v>12</v>
      </c>
      <c r="AE13" s="9" t="s">
        <v>191</v>
      </c>
      <c r="AF13" s="10">
        <v>2</v>
      </c>
      <c r="AG13" s="9" t="s">
        <v>146</v>
      </c>
      <c r="AH13" s="10">
        <v>1</v>
      </c>
      <c r="AI13" s="11">
        <f t="shared" si="2"/>
        <v>136</v>
      </c>
      <c r="AJ13" s="11">
        <f t="shared" si="0"/>
        <v>74</v>
      </c>
    </row>
    <row r="14" spans="1:36" x14ac:dyDescent="0.35">
      <c r="A14">
        <f t="shared" si="1"/>
        <v>6</v>
      </c>
      <c r="B14" s="4" t="s">
        <v>6</v>
      </c>
      <c r="C14" s="5" t="s">
        <v>238</v>
      </c>
      <c r="D14" s="98">
        <v>7</v>
      </c>
      <c r="E14" s="5" t="s">
        <v>239</v>
      </c>
      <c r="F14" s="98">
        <v>12</v>
      </c>
      <c r="G14" s="5" t="s">
        <v>240</v>
      </c>
      <c r="H14" s="98">
        <v>13</v>
      </c>
      <c r="I14" s="5" t="s">
        <v>241</v>
      </c>
      <c r="J14" s="98">
        <v>3</v>
      </c>
      <c r="K14" s="5" t="s">
        <v>197</v>
      </c>
      <c r="L14" s="98">
        <v>4</v>
      </c>
      <c r="M14" s="5" t="s">
        <v>242</v>
      </c>
      <c r="N14" s="98">
        <v>11</v>
      </c>
      <c r="O14" s="5" t="s">
        <v>231</v>
      </c>
      <c r="P14" s="98">
        <v>8</v>
      </c>
      <c r="Q14" s="5" t="s">
        <v>149</v>
      </c>
      <c r="R14" s="98">
        <v>6</v>
      </c>
      <c r="S14" s="5" t="s">
        <v>143</v>
      </c>
      <c r="T14" s="98">
        <v>2</v>
      </c>
      <c r="U14" s="5" t="s">
        <v>127</v>
      </c>
      <c r="V14" s="98">
        <v>16</v>
      </c>
      <c r="W14" s="5" t="s">
        <v>233</v>
      </c>
      <c r="X14" s="98">
        <v>14</v>
      </c>
      <c r="Y14" s="5" t="s">
        <v>181</v>
      </c>
      <c r="Z14" s="98">
        <v>15</v>
      </c>
      <c r="AA14" s="5" t="s">
        <v>179</v>
      </c>
      <c r="AB14" s="98">
        <v>1</v>
      </c>
      <c r="AC14" s="5" t="s">
        <v>195</v>
      </c>
      <c r="AD14" s="98">
        <v>5</v>
      </c>
      <c r="AE14" s="5" t="s">
        <v>148</v>
      </c>
      <c r="AF14" s="98">
        <v>10</v>
      </c>
      <c r="AG14" s="5" t="s">
        <v>109</v>
      </c>
      <c r="AH14" s="98">
        <v>9</v>
      </c>
      <c r="AI14" s="7">
        <f t="shared" si="2"/>
        <v>136</v>
      </c>
      <c r="AJ14" s="7">
        <f t="shared" si="0"/>
        <v>88</v>
      </c>
    </row>
    <row r="15" spans="1:36" x14ac:dyDescent="0.35">
      <c r="A15">
        <f t="shared" si="1"/>
        <v>15</v>
      </c>
      <c r="B15" s="8" t="s">
        <v>4</v>
      </c>
      <c r="C15" s="9" t="s">
        <v>207</v>
      </c>
      <c r="D15" s="10">
        <v>9</v>
      </c>
      <c r="E15" s="9" t="s">
        <v>217</v>
      </c>
      <c r="F15" s="10">
        <v>1</v>
      </c>
      <c r="G15" s="9" t="s">
        <v>205</v>
      </c>
      <c r="H15" s="10">
        <v>10</v>
      </c>
      <c r="I15" s="9" t="s">
        <v>223</v>
      </c>
      <c r="J15" s="10">
        <v>6</v>
      </c>
      <c r="K15" s="9" t="s">
        <v>206</v>
      </c>
      <c r="L15" s="10">
        <v>14</v>
      </c>
      <c r="M15" s="9" t="s">
        <v>215</v>
      </c>
      <c r="N15" s="10">
        <v>2</v>
      </c>
      <c r="O15" s="9" t="s">
        <v>227</v>
      </c>
      <c r="P15" s="10">
        <v>5</v>
      </c>
      <c r="Q15" s="9" t="s">
        <v>235</v>
      </c>
      <c r="R15" s="10">
        <v>16</v>
      </c>
      <c r="S15" s="9" t="s">
        <v>211</v>
      </c>
      <c r="T15" s="10">
        <v>8</v>
      </c>
      <c r="U15" s="9" t="s">
        <v>209</v>
      </c>
      <c r="V15" s="10">
        <v>13</v>
      </c>
      <c r="W15" s="9" t="s">
        <v>236</v>
      </c>
      <c r="X15" s="10">
        <v>11</v>
      </c>
      <c r="Y15" s="9" t="s">
        <v>220</v>
      </c>
      <c r="Z15" s="10">
        <v>15</v>
      </c>
      <c r="AA15" s="9" t="s">
        <v>210</v>
      </c>
      <c r="AB15" s="10">
        <v>7</v>
      </c>
      <c r="AC15" s="9" t="s">
        <v>224</v>
      </c>
      <c r="AD15" s="10">
        <v>3</v>
      </c>
      <c r="AE15" s="9" t="s">
        <v>208</v>
      </c>
      <c r="AF15" s="10">
        <v>4</v>
      </c>
      <c r="AG15" s="9" t="s">
        <v>237</v>
      </c>
      <c r="AH15" s="10">
        <v>12</v>
      </c>
      <c r="AI15" s="11">
        <f t="shared" si="2"/>
        <v>136</v>
      </c>
      <c r="AJ15" s="11">
        <f t="shared" si="0"/>
        <v>72</v>
      </c>
    </row>
    <row r="16" spans="1:36" x14ac:dyDescent="0.35">
      <c r="A16">
        <f t="shared" si="1"/>
        <v>3</v>
      </c>
      <c r="B16" s="4" t="s">
        <v>7</v>
      </c>
      <c r="C16" s="5" t="s">
        <v>203</v>
      </c>
      <c r="D16" s="98">
        <v>3</v>
      </c>
      <c r="E16" s="5" t="s">
        <v>147</v>
      </c>
      <c r="F16" s="98">
        <v>13</v>
      </c>
      <c r="G16" s="5" t="s">
        <v>108</v>
      </c>
      <c r="H16" s="98">
        <v>14</v>
      </c>
      <c r="I16" s="5" t="s">
        <v>150</v>
      </c>
      <c r="J16" s="98">
        <v>4</v>
      </c>
      <c r="K16" s="5" t="s">
        <v>189</v>
      </c>
      <c r="L16" s="98">
        <v>11</v>
      </c>
      <c r="M16" s="5" t="s">
        <v>145</v>
      </c>
      <c r="N16" s="98">
        <v>6</v>
      </c>
      <c r="O16" s="5" t="s">
        <v>204</v>
      </c>
      <c r="P16" s="98">
        <v>5</v>
      </c>
      <c r="Q16" s="5" t="s">
        <v>149</v>
      </c>
      <c r="R16" s="98">
        <v>12</v>
      </c>
      <c r="S16" s="5" t="s">
        <v>193</v>
      </c>
      <c r="T16" s="98">
        <v>2</v>
      </c>
      <c r="U16" s="5" t="s">
        <v>127</v>
      </c>
      <c r="V16" s="98">
        <v>15</v>
      </c>
      <c r="W16" s="5" t="s">
        <v>233</v>
      </c>
      <c r="X16" s="98">
        <v>7</v>
      </c>
      <c r="Y16" s="5" t="s">
        <v>181</v>
      </c>
      <c r="Z16" s="98">
        <v>16</v>
      </c>
      <c r="AA16" s="5" t="s">
        <v>179</v>
      </c>
      <c r="AB16" s="98">
        <v>1</v>
      </c>
      <c r="AC16" s="5" t="s">
        <v>195</v>
      </c>
      <c r="AD16" s="98">
        <v>9</v>
      </c>
      <c r="AE16" s="5" t="s">
        <v>191</v>
      </c>
      <c r="AF16" s="98">
        <v>8</v>
      </c>
      <c r="AG16" s="5" t="s">
        <v>109</v>
      </c>
      <c r="AH16" s="98">
        <v>10</v>
      </c>
      <c r="AI16" s="7">
        <f t="shared" si="2"/>
        <v>136</v>
      </c>
      <c r="AJ16" s="7">
        <f t="shared" si="0"/>
        <v>95</v>
      </c>
    </row>
    <row r="17" spans="1:36" x14ac:dyDescent="0.35">
      <c r="A17">
        <f t="shared" si="1"/>
        <v>8</v>
      </c>
      <c r="B17" s="38" t="s">
        <v>71</v>
      </c>
      <c r="C17" s="36" t="s">
        <v>203</v>
      </c>
      <c r="D17" s="37">
        <v>7</v>
      </c>
      <c r="E17" s="36" t="s">
        <v>147</v>
      </c>
      <c r="F17" s="37">
        <v>11</v>
      </c>
      <c r="G17" s="36" t="s">
        <v>108</v>
      </c>
      <c r="H17" s="37">
        <v>13</v>
      </c>
      <c r="I17" s="36" t="s">
        <v>232</v>
      </c>
      <c r="J17" s="37">
        <v>10</v>
      </c>
      <c r="K17" s="36" t="s">
        <v>189</v>
      </c>
      <c r="L17" s="37">
        <v>9</v>
      </c>
      <c r="M17" s="36" t="s">
        <v>180</v>
      </c>
      <c r="N17" s="37">
        <v>1</v>
      </c>
      <c r="O17" s="36" t="s">
        <v>231</v>
      </c>
      <c r="P17" s="37">
        <v>6</v>
      </c>
      <c r="Q17" s="36" t="s">
        <v>149</v>
      </c>
      <c r="R17" s="37">
        <v>15</v>
      </c>
      <c r="S17" s="36" t="s">
        <v>193</v>
      </c>
      <c r="T17" s="37">
        <v>5</v>
      </c>
      <c r="U17" s="36" t="s">
        <v>127</v>
      </c>
      <c r="V17" s="37">
        <v>14</v>
      </c>
      <c r="W17" s="36" t="s">
        <v>233</v>
      </c>
      <c r="X17" s="37">
        <v>12</v>
      </c>
      <c r="Y17" s="36" t="s">
        <v>181</v>
      </c>
      <c r="Z17" s="37">
        <v>16</v>
      </c>
      <c r="AA17" s="36" t="s">
        <v>192</v>
      </c>
      <c r="AB17" s="37">
        <v>8</v>
      </c>
      <c r="AC17" s="36" t="s">
        <v>195</v>
      </c>
      <c r="AD17" s="37">
        <v>3</v>
      </c>
      <c r="AE17" s="36" t="s">
        <v>191</v>
      </c>
      <c r="AF17" s="37">
        <v>4</v>
      </c>
      <c r="AG17" s="36" t="s">
        <v>109</v>
      </c>
      <c r="AH17" s="37">
        <v>2</v>
      </c>
      <c r="AI17" s="34">
        <f t="shared" si="2"/>
        <v>136</v>
      </c>
      <c r="AJ17" s="35">
        <f t="shared" si="0"/>
        <v>81</v>
      </c>
    </row>
    <row r="18" spans="1:36" x14ac:dyDescent="0.35">
      <c r="A18">
        <f t="shared" si="1"/>
        <v>14</v>
      </c>
      <c r="B18" s="4" t="s">
        <v>3</v>
      </c>
      <c r="C18" s="5" t="s">
        <v>190</v>
      </c>
      <c r="D18" s="93">
        <v>8</v>
      </c>
      <c r="E18" s="5" t="s">
        <v>107</v>
      </c>
      <c r="F18" s="93">
        <v>4</v>
      </c>
      <c r="G18" s="5" t="s">
        <v>108</v>
      </c>
      <c r="H18" s="93">
        <v>2</v>
      </c>
      <c r="I18" s="5" t="s">
        <v>232</v>
      </c>
      <c r="J18" s="93">
        <v>9</v>
      </c>
      <c r="K18" s="5" t="s">
        <v>189</v>
      </c>
      <c r="L18" s="93">
        <v>14</v>
      </c>
      <c r="M18" s="5" t="s">
        <v>145</v>
      </c>
      <c r="N18" s="93">
        <v>10</v>
      </c>
      <c r="O18" s="5" t="s">
        <v>231</v>
      </c>
      <c r="P18" s="93">
        <v>1</v>
      </c>
      <c r="Q18" s="5" t="s">
        <v>149</v>
      </c>
      <c r="R18" s="93">
        <v>16</v>
      </c>
      <c r="S18" s="5" t="s">
        <v>193</v>
      </c>
      <c r="T18" s="93">
        <v>3</v>
      </c>
      <c r="U18" s="5" t="s">
        <v>127</v>
      </c>
      <c r="V18" s="93">
        <v>15</v>
      </c>
      <c r="W18" s="5" t="s">
        <v>233</v>
      </c>
      <c r="X18" s="93">
        <v>11</v>
      </c>
      <c r="Y18" s="5" t="s">
        <v>181</v>
      </c>
      <c r="Z18" s="93">
        <v>13</v>
      </c>
      <c r="AA18" s="5" t="s">
        <v>192</v>
      </c>
      <c r="AB18" s="93">
        <v>5</v>
      </c>
      <c r="AC18" s="5" t="s">
        <v>195</v>
      </c>
      <c r="AD18" s="93">
        <v>6</v>
      </c>
      <c r="AE18" s="5" t="s">
        <v>148</v>
      </c>
      <c r="AF18" s="93">
        <v>12</v>
      </c>
      <c r="AG18" s="5" t="s">
        <v>146</v>
      </c>
      <c r="AH18" s="93">
        <v>7</v>
      </c>
      <c r="AI18" s="55">
        <f t="shared" si="2"/>
        <v>136</v>
      </c>
      <c r="AJ18" s="58">
        <f t="shared" si="0"/>
        <v>73</v>
      </c>
    </row>
    <row r="19" spans="1:36" x14ac:dyDescent="0.35">
      <c r="A19">
        <f t="shared" si="1"/>
        <v>16</v>
      </c>
      <c r="B19" s="38" t="s">
        <v>184</v>
      </c>
      <c r="C19" s="36" t="s">
        <v>203</v>
      </c>
      <c r="D19" s="37">
        <v>1</v>
      </c>
      <c r="E19" s="36" t="s">
        <v>147</v>
      </c>
      <c r="F19" s="37">
        <v>9</v>
      </c>
      <c r="G19" s="36" t="s">
        <v>108</v>
      </c>
      <c r="H19" s="37">
        <v>11</v>
      </c>
      <c r="I19" s="36" t="s">
        <v>150</v>
      </c>
      <c r="J19" s="37">
        <v>2</v>
      </c>
      <c r="K19" s="36" t="s">
        <v>189</v>
      </c>
      <c r="L19" s="37">
        <v>7</v>
      </c>
      <c r="M19" s="36" t="s">
        <v>180</v>
      </c>
      <c r="N19" s="37">
        <v>8</v>
      </c>
      <c r="O19" s="36" t="s">
        <v>231</v>
      </c>
      <c r="P19" s="37">
        <v>13</v>
      </c>
      <c r="Q19" s="36" t="s">
        <v>149</v>
      </c>
      <c r="R19" s="37">
        <v>12</v>
      </c>
      <c r="S19" s="36" t="s">
        <v>143</v>
      </c>
      <c r="T19" s="37">
        <v>6</v>
      </c>
      <c r="U19" s="36" t="s">
        <v>127</v>
      </c>
      <c r="V19" s="37">
        <v>16</v>
      </c>
      <c r="W19" s="36" t="s">
        <v>233</v>
      </c>
      <c r="X19" s="37">
        <v>3</v>
      </c>
      <c r="Y19" s="36" t="s">
        <v>181</v>
      </c>
      <c r="Z19" s="37">
        <v>15</v>
      </c>
      <c r="AA19" s="36" t="s">
        <v>192</v>
      </c>
      <c r="AB19" s="37">
        <v>14</v>
      </c>
      <c r="AC19" s="36" t="s">
        <v>144</v>
      </c>
      <c r="AD19" s="37">
        <v>10</v>
      </c>
      <c r="AE19" s="36" t="s">
        <v>191</v>
      </c>
      <c r="AF19" s="37">
        <v>5</v>
      </c>
      <c r="AG19" s="36" t="s">
        <v>109</v>
      </c>
      <c r="AH19" s="37">
        <v>4</v>
      </c>
      <c r="AI19" s="22">
        <f t="shared" si="2"/>
        <v>136</v>
      </c>
      <c r="AJ19" s="11">
        <f t="shared" si="0"/>
        <v>70</v>
      </c>
    </row>
    <row r="20" spans="1:36" x14ac:dyDescent="0.35">
      <c r="A20">
        <f t="shared" si="1"/>
        <v>18</v>
      </c>
      <c r="B20" s="4" t="s">
        <v>230</v>
      </c>
      <c r="C20" s="5" t="s">
        <v>190</v>
      </c>
      <c r="D20" s="99">
        <v>11</v>
      </c>
      <c r="E20" s="5" t="s">
        <v>107</v>
      </c>
      <c r="F20" s="99">
        <v>9</v>
      </c>
      <c r="G20" s="5" t="s">
        <v>108</v>
      </c>
      <c r="H20" s="99">
        <v>8</v>
      </c>
      <c r="I20" s="5" t="s">
        <v>150</v>
      </c>
      <c r="J20" s="99">
        <v>1</v>
      </c>
      <c r="K20" s="5" t="s">
        <v>189</v>
      </c>
      <c r="L20" s="99">
        <v>14</v>
      </c>
      <c r="M20" s="5" t="s">
        <v>180</v>
      </c>
      <c r="N20" s="99">
        <v>13</v>
      </c>
      <c r="O20" s="5" t="s">
        <v>231</v>
      </c>
      <c r="P20" s="99">
        <v>5</v>
      </c>
      <c r="Q20" s="5" t="s">
        <v>149</v>
      </c>
      <c r="R20" s="99">
        <v>10</v>
      </c>
      <c r="S20" s="5" t="s">
        <v>143</v>
      </c>
      <c r="T20" s="99">
        <v>16</v>
      </c>
      <c r="U20" s="5" t="s">
        <v>127</v>
      </c>
      <c r="V20" s="99">
        <v>15</v>
      </c>
      <c r="W20" s="5" t="s">
        <v>233</v>
      </c>
      <c r="X20" s="99">
        <v>2</v>
      </c>
      <c r="Y20" s="5" t="s">
        <v>181</v>
      </c>
      <c r="Z20" s="99">
        <v>3</v>
      </c>
      <c r="AA20" s="5" t="s">
        <v>192</v>
      </c>
      <c r="AB20" s="99">
        <v>12</v>
      </c>
      <c r="AC20" s="5" t="s">
        <v>144</v>
      </c>
      <c r="AD20" s="99">
        <v>7</v>
      </c>
      <c r="AE20" s="5" t="s">
        <v>148</v>
      </c>
      <c r="AF20" s="99">
        <v>6</v>
      </c>
      <c r="AG20" s="5" t="s">
        <v>146</v>
      </c>
      <c r="AH20" s="99">
        <v>4</v>
      </c>
      <c r="AI20" s="55">
        <f t="shared" ref="AI20" si="3">SUM(D20:AH20)</f>
        <v>136</v>
      </c>
      <c r="AJ20" s="71">
        <f t="shared" si="0"/>
        <v>50</v>
      </c>
    </row>
    <row r="21" spans="1:36" ht="15" thickBot="1" x14ac:dyDescent="0.4">
      <c r="A21">
        <f t="shared" si="1"/>
        <v>8</v>
      </c>
      <c r="B21" s="38" t="s">
        <v>185</v>
      </c>
      <c r="C21" s="36" t="s">
        <v>190</v>
      </c>
      <c r="D21" s="37">
        <v>10</v>
      </c>
      <c r="E21" s="36" t="s">
        <v>147</v>
      </c>
      <c r="F21" s="37">
        <v>8</v>
      </c>
      <c r="G21" s="36" t="s">
        <v>108</v>
      </c>
      <c r="H21" s="37">
        <v>7</v>
      </c>
      <c r="I21" s="36" t="s">
        <v>232</v>
      </c>
      <c r="J21" s="37">
        <v>2</v>
      </c>
      <c r="K21" s="36" t="s">
        <v>189</v>
      </c>
      <c r="L21" s="37">
        <v>12</v>
      </c>
      <c r="M21" s="36" t="s">
        <v>180</v>
      </c>
      <c r="N21" s="37">
        <v>6</v>
      </c>
      <c r="O21" s="36" t="s">
        <v>231</v>
      </c>
      <c r="P21" s="37">
        <v>5</v>
      </c>
      <c r="Q21" s="36" t="s">
        <v>149</v>
      </c>
      <c r="R21" s="37">
        <v>15</v>
      </c>
      <c r="S21" s="36" t="s">
        <v>193</v>
      </c>
      <c r="T21" s="37">
        <v>3</v>
      </c>
      <c r="U21" s="36" t="s">
        <v>127</v>
      </c>
      <c r="V21" s="37">
        <v>14</v>
      </c>
      <c r="W21" s="36" t="s">
        <v>233</v>
      </c>
      <c r="X21" s="37">
        <v>13</v>
      </c>
      <c r="Y21" s="36" t="s">
        <v>181</v>
      </c>
      <c r="Z21" s="37">
        <v>16</v>
      </c>
      <c r="AA21" s="36" t="s">
        <v>192</v>
      </c>
      <c r="AB21" s="37">
        <v>11</v>
      </c>
      <c r="AC21" s="36" t="s">
        <v>195</v>
      </c>
      <c r="AD21" s="37">
        <v>9</v>
      </c>
      <c r="AE21" s="36" t="s">
        <v>191</v>
      </c>
      <c r="AF21" s="37">
        <v>4</v>
      </c>
      <c r="AG21" s="36" t="s">
        <v>146</v>
      </c>
      <c r="AH21" s="37">
        <v>1</v>
      </c>
      <c r="AI21" s="78">
        <f>SUM(D21:AH21)</f>
        <v>136</v>
      </c>
      <c r="AJ21" s="79">
        <f t="shared" si="0"/>
        <v>81</v>
      </c>
    </row>
    <row r="22" spans="1:36" ht="15" thickBot="1" x14ac:dyDescent="0.4">
      <c r="B22" s="39" t="s">
        <v>15</v>
      </c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40"/>
      <c r="AJ22" s="41"/>
    </row>
    <row r="23" spans="1:36" ht="15" thickBot="1" x14ac:dyDescent="0.4">
      <c r="C23" s="184" t="s">
        <v>183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6"/>
      <c r="AJ23" s="23"/>
    </row>
    <row r="24" spans="1:36" x14ac:dyDescent="0.35">
      <c r="F24" t="s">
        <v>33</v>
      </c>
    </row>
    <row r="27" spans="1:36" ht="15" thickBot="1" x14ac:dyDescent="0.4"/>
    <row r="28" spans="1:36" ht="15" thickBot="1" x14ac:dyDescent="0.4">
      <c r="B28" s="32" t="s">
        <v>0</v>
      </c>
      <c r="C28" s="181" t="str">
        <f>C3</f>
        <v>BAL@CIN</v>
      </c>
      <c r="D28" s="181"/>
      <c r="E28" s="181" t="str">
        <f t="shared" ref="E28" si="4">E3</f>
        <v>CAR@ATL</v>
      </c>
      <c r="F28" s="181"/>
      <c r="G28" s="181" t="str">
        <f t="shared" ref="G28" si="5">G3</f>
        <v>IND@WAS</v>
      </c>
      <c r="H28" s="181"/>
      <c r="I28" s="181" t="str">
        <f t="shared" ref="I28" si="6">I3</f>
        <v>HOU@TEN</v>
      </c>
      <c r="J28" s="181"/>
      <c r="K28" s="181" t="str">
        <f t="shared" ref="K28" si="7">K3</f>
        <v>PHI@TB</v>
      </c>
      <c r="L28" s="181"/>
      <c r="M28" s="181" t="str">
        <f t="shared" ref="M28" si="8">M3</f>
        <v>KC@PIT</v>
      </c>
      <c r="N28" s="181"/>
      <c r="O28" s="181" t="str">
        <f t="shared" ref="O28" si="9">O3</f>
        <v>MIA@NYJ</v>
      </c>
      <c r="P28" s="181"/>
      <c r="Q28" s="181" t="str">
        <f t="shared" ref="Q28" si="10">Q3</f>
        <v>LAC@BUF</v>
      </c>
      <c r="R28" s="181"/>
      <c r="S28" s="181" t="str">
        <f t="shared" ref="S28" si="11">S3</f>
        <v>MIN@GB</v>
      </c>
      <c r="T28" s="181"/>
      <c r="U28" s="181" t="str">
        <f t="shared" ref="U28" si="12">U3</f>
        <v>CLE@NO</v>
      </c>
      <c r="V28" s="181"/>
      <c r="W28" s="181" t="str">
        <f t="shared" ref="W28" si="13">W3</f>
        <v>DET@SF</v>
      </c>
      <c r="X28" s="181"/>
      <c r="Y28" s="181" t="str">
        <f t="shared" ref="Y28" si="14">Y3</f>
        <v>ARI@LAR</v>
      </c>
      <c r="Z28" s="181"/>
      <c r="AA28" s="181" t="str">
        <f t="shared" ref="AA28" si="15">AA3</f>
        <v>NE@JAX</v>
      </c>
      <c r="AB28" s="181"/>
      <c r="AC28" s="181" t="str">
        <f t="shared" ref="AC28" si="16">AC3</f>
        <v>OAK@DEN</v>
      </c>
      <c r="AD28" s="181"/>
      <c r="AE28" s="181" t="str">
        <f t="shared" ref="AE28" si="17">AE3</f>
        <v>NYG@DAL</v>
      </c>
      <c r="AF28" s="181"/>
      <c r="AG28" s="181" t="str">
        <f t="shared" ref="AG28" si="18">AG3</f>
        <v>SEA@CHI</v>
      </c>
      <c r="AH28" s="182"/>
      <c r="AI28" s="25"/>
    </row>
    <row r="29" spans="1:36" x14ac:dyDescent="0.35">
      <c r="B29" s="31" t="str">
        <f t="shared" ref="B29:B42" si="19">B4</f>
        <v>Tyson</v>
      </c>
      <c r="C29" s="180">
        <f>IF(C4="CIN",D4,"-")</f>
        <v>1</v>
      </c>
      <c r="D29" s="180"/>
      <c r="E29" s="180">
        <f>IF(E4="atl",F4,"-")</f>
        <v>13</v>
      </c>
      <c r="F29" s="180"/>
      <c r="G29" s="180" t="str">
        <f>IF(G4="ind",H4,"-")</f>
        <v>-</v>
      </c>
      <c r="H29" s="180"/>
      <c r="I29" s="180" t="str">
        <f>IF(I4="ten",J4,"-")</f>
        <v>-</v>
      </c>
      <c r="J29" s="180"/>
      <c r="K29" s="180" t="str">
        <f>IF(K4="tb",L4,"-")</f>
        <v>-</v>
      </c>
      <c r="L29" s="180"/>
      <c r="M29" s="180" t="str">
        <f>IF(M4="kc",N4,"-")</f>
        <v>-</v>
      </c>
      <c r="N29" s="180"/>
      <c r="O29" s="180" t="str">
        <f>IF(O4="mia",P4,"-")</f>
        <v>-</v>
      </c>
      <c r="P29" s="180"/>
      <c r="Q29" s="180">
        <f>IF(Q4="lac",R4,"-")</f>
        <v>7</v>
      </c>
      <c r="R29" s="180"/>
      <c r="S29" s="180" t="str">
        <f>IF(S4="TIE",T4,"-")</f>
        <v>-</v>
      </c>
      <c r="T29" s="180"/>
      <c r="U29" s="180">
        <f>IF(U4="no",V4,"-")</f>
        <v>15</v>
      </c>
      <c r="V29" s="180"/>
      <c r="W29" s="180">
        <f>IF(W4="sf",X4,"-")</f>
        <v>10</v>
      </c>
      <c r="X29" s="180"/>
      <c r="Y29" s="180">
        <f>IF(Y4="lar",Z4,"-")</f>
        <v>16</v>
      </c>
      <c r="Z29" s="180"/>
      <c r="AA29" s="180" t="str">
        <f>IF(AA4="jax",AB4,"-")</f>
        <v>-</v>
      </c>
      <c r="AB29" s="180"/>
      <c r="AC29" s="180">
        <f>IF(AC4="den",AD4,"-")</f>
        <v>9</v>
      </c>
      <c r="AD29" s="180"/>
      <c r="AE29" s="180">
        <f>IF(AE4="dal",AF4,"-")</f>
        <v>3</v>
      </c>
      <c r="AF29" s="180"/>
      <c r="AG29" s="180" t="str">
        <f>IF(AG4="chi",AH4,"-")</f>
        <v>-</v>
      </c>
      <c r="AH29" s="189"/>
      <c r="AJ29" s="26">
        <f t="shared" ref="AJ29:AJ46" si="20">COUNTIF(C29:AH29,"&gt;=1")</f>
        <v>8</v>
      </c>
    </row>
    <row r="30" spans="1:36" x14ac:dyDescent="0.35">
      <c r="B30" s="14" t="str">
        <f t="shared" si="19"/>
        <v>Ben</v>
      </c>
      <c r="C30" s="171" t="str">
        <f t="shared" ref="C30:C46" si="21">IF(C5="CIN",D5,"-")</f>
        <v>-</v>
      </c>
      <c r="D30" s="172"/>
      <c r="E30" s="171">
        <f t="shared" ref="E30:E46" si="22">IF(E5="atl",F5,"-")</f>
        <v>5</v>
      </c>
      <c r="F30" s="172"/>
      <c r="G30" s="171" t="str">
        <f t="shared" ref="G30:G46" si="23">IF(G5="ind",H5,"-")</f>
        <v>-</v>
      </c>
      <c r="H30" s="172"/>
      <c r="I30" s="171" t="str">
        <f t="shared" ref="I30:I46" si="24">IF(I5="ten",J5,"-")</f>
        <v>-</v>
      </c>
      <c r="J30" s="172"/>
      <c r="K30" s="171" t="str">
        <f t="shared" ref="K30:K46" si="25">IF(K5="tb",L5,"-")</f>
        <v>-</v>
      </c>
      <c r="L30" s="172"/>
      <c r="M30" s="171">
        <f t="shared" ref="M30:M46" si="26">IF(M5="kc",N5,"-")</f>
        <v>2</v>
      </c>
      <c r="N30" s="172"/>
      <c r="O30" s="171" t="str">
        <f t="shared" ref="O30:O46" si="27">IF(O5="mia",P5,"-")</f>
        <v>-</v>
      </c>
      <c r="P30" s="172"/>
      <c r="Q30" s="171">
        <f t="shared" ref="Q30:Q46" si="28">IF(Q5="lac",R5,"-")</f>
        <v>14</v>
      </c>
      <c r="R30" s="172"/>
      <c r="S30" s="171" t="str">
        <f t="shared" ref="S30:S46" si="29">IF(S5="TIE",T5,"-")</f>
        <v>-</v>
      </c>
      <c r="T30" s="172"/>
      <c r="U30" s="171">
        <f t="shared" ref="U30:U46" si="30">IF(U5="no",V5,"-")</f>
        <v>15</v>
      </c>
      <c r="V30" s="172"/>
      <c r="W30" s="171">
        <f t="shared" ref="W30:W46" si="31">IF(W5="sf",X5,"-")</f>
        <v>13</v>
      </c>
      <c r="X30" s="172"/>
      <c r="Y30" s="171">
        <f t="shared" ref="Y30:Y46" si="32">IF(Y5="lar",Z5,"-")</f>
        <v>16</v>
      </c>
      <c r="Z30" s="172"/>
      <c r="AA30" s="171">
        <f t="shared" ref="AA30:AA46" si="33">IF(AA5="jax",AB5,"-")</f>
        <v>1</v>
      </c>
      <c r="AB30" s="172"/>
      <c r="AC30" s="171">
        <f t="shared" ref="AC30:AC46" si="34">IF(AC5="den",AD5,"-")</f>
        <v>9</v>
      </c>
      <c r="AD30" s="172"/>
      <c r="AE30" s="171">
        <f t="shared" ref="AE30:AE46" si="35">IF(AE5="dal",AF5,"-")</f>
        <v>8</v>
      </c>
      <c r="AF30" s="172"/>
      <c r="AG30" s="171">
        <f t="shared" ref="AG30:AG46" si="36">IF(AG5="chi",AH5,"-")</f>
        <v>10</v>
      </c>
      <c r="AH30" s="173"/>
      <c r="AJ30" s="26">
        <f t="shared" si="20"/>
        <v>10</v>
      </c>
    </row>
    <row r="31" spans="1:36" x14ac:dyDescent="0.35">
      <c r="B31" s="13" t="str">
        <f t="shared" si="19"/>
        <v>Trevor</v>
      </c>
      <c r="C31" s="168" t="str">
        <f t="shared" si="21"/>
        <v>-</v>
      </c>
      <c r="D31" s="169"/>
      <c r="E31" s="168">
        <f t="shared" si="22"/>
        <v>10</v>
      </c>
      <c r="F31" s="169"/>
      <c r="G31" s="168" t="str">
        <f t="shared" si="23"/>
        <v>-</v>
      </c>
      <c r="H31" s="169"/>
      <c r="I31" s="168" t="str">
        <f t="shared" si="24"/>
        <v>-</v>
      </c>
      <c r="J31" s="169"/>
      <c r="K31" s="168" t="str">
        <f t="shared" si="25"/>
        <v>-</v>
      </c>
      <c r="L31" s="169"/>
      <c r="M31" s="168" t="str">
        <f t="shared" si="26"/>
        <v>-</v>
      </c>
      <c r="N31" s="169"/>
      <c r="O31" s="168">
        <f t="shared" si="27"/>
        <v>2</v>
      </c>
      <c r="P31" s="169"/>
      <c r="Q31" s="168">
        <f t="shared" si="28"/>
        <v>16</v>
      </c>
      <c r="R31" s="169"/>
      <c r="S31" s="168" t="str">
        <f t="shared" si="29"/>
        <v>-</v>
      </c>
      <c r="T31" s="169"/>
      <c r="U31" s="168">
        <f t="shared" si="30"/>
        <v>15</v>
      </c>
      <c r="V31" s="169"/>
      <c r="W31" s="168">
        <f t="shared" si="31"/>
        <v>6</v>
      </c>
      <c r="X31" s="169"/>
      <c r="Y31" s="168">
        <f t="shared" si="32"/>
        <v>12</v>
      </c>
      <c r="Z31" s="169"/>
      <c r="AA31" s="168">
        <f t="shared" si="33"/>
        <v>1</v>
      </c>
      <c r="AB31" s="169"/>
      <c r="AC31" s="168">
        <f t="shared" si="34"/>
        <v>5</v>
      </c>
      <c r="AD31" s="169"/>
      <c r="AE31" s="168">
        <f t="shared" si="35"/>
        <v>4</v>
      </c>
      <c r="AF31" s="169"/>
      <c r="AG31" s="168">
        <f t="shared" si="36"/>
        <v>3</v>
      </c>
      <c r="AH31" s="170"/>
      <c r="AJ31" s="26">
        <f t="shared" si="20"/>
        <v>10</v>
      </c>
    </row>
    <row r="32" spans="1:36" x14ac:dyDescent="0.35">
      <c r="B32" s="14" t="str">
        <f t="shared" si="19"/>
        <v>Alex</v>
      </c>
      <c r="C32" s="171" t="str">
        <f t="shared" si="21"/>
        <v>-</v>
      </c>
      <c r="D32" s="172"/>
      <c r="E32" s="171">
        <f t="shared" si="22"/>
        <v>11</v>
      </c>
      <c r="F32" s="172"/>
      <c r="G32" s="171" t="str">
        <f t="shared" si="23"/>
        <v>-</v>
      </c>
      <c r="H32" s="172"/>
      <c r="I32" s="171" t="str">
        <f t="shared" si="24"/>
        <v>-</v>
      </c>
      <c r="J32" s="172"/>
      <c r="K32" s="171" t="str">
        <f t="shared" si="25"/>
        <v>-</v>
      </c>
      <c r="L32" s="172"/>
      <c r="M32" s="171">
        <f t="shared" si="26"/>
        <v>9</v>
      </c>
      <c r="N32" s="172"/>
      <c r="O32" s="171" t="str">
        <f t="shared" si="27"/>
        <v>-</v>
      </c>
      <c r="P32" s="172"/>
      <c r="Q32" s="171">
        <f t="shared" si="28"/>
        <v>14</v>
      </c>
      <c r="R32" s="172"/>
      <c r="S32" s="171" t="str">
        <f t="shared" si="29"/>
        <v>-</v>
      </c>
      <c r="T32" s="172"/>
      <c r="U32" s="171">
        <f t="shared" si="30"/>
        <v>15</v>
      </c>
      <c r="V32" s="172"/>
      <c r="W32" s="171">
        <f t="shared" si="31"/>
        <v>12</v>
      </c>
      <c r="X32" s="172"/>
      <c r="Y32" s="171">
        <f t="shared" si="32"/>
        <v>16</v>
      </c>
      <c r="Z32" s="172"/>
      <c r="AA32" s="171" t="str">
        <f t="shared" si="33"/>
        <v>-</v>
      </c>
      <c r="AB32" s="172"/>
      <c r="AC32" s="171">
        <f t="shared" si="34"/>
        <v>1</v>
      </c>
      <c r="AD32" s="172"/>
      <c r="AE32" s="171" t="str">
        <f t="shared" si="35"/>
        <v>-</v>
      </c>
      <c r="AF32" s="172"/>
      <c r="AG32" s="171">
        <f t="shared" si="36"/>
        <v>7</v>
      </c>
      <c r="AH32" s="173"/>
      <c r="AJ32" s="26">
        <f t="shared" si="20"/>
        <v>8</v>
      </c>
    </row>
    <row r="33" spans="2:36" x14ac:dyDescent="0.35">
      <c r="B33" s="13" t="str">
        <f t="shared" si="19"/>
        <v>Katelyn</v>
      </c>
      <c r="C33" s="168" t="str">
        <f t="shared" si="21"/>
        <v>-</v>
      </c>
      <c r="D33" s="169"/>
      <c r="E33" s="168">
        <f t="shared" si="22"/>
        <v>12</v>
      </c>
      <c r="F33" s="169"/>
      <c r="G33" s="168" t="str">
        <f t="shared" si="23"/>
        <v>-</v>
      </c>
      <c r="H33" s="169"/>
      <c r="I33" s="168">
        <f t="shared" si="24"/>
        <v>1</v>
      </c>
      <c r="J33" s="169"/>
      <c r="K33" s="168" t="str">
        <f t="shared" si="25"/>
        <v>-</v>
      </c>
      <c r="L33" s="169"/>
      <c r="M33" s="168" t="str">
        <f t="shared" si="26"/>
        <v>-</v>
      </c>
      <c r="N33" s="169"/>
      <c r="O33" s="168" t="str">
        <f t="shared" si="27"/>
        <v>-</v>
      </c>
      <c r="P33" s="169"/>
      <c r="Q33" s="168">
        <f t="shared" si="28"/>
        <v>15</v>
      </c>
      <c r="R33" s="169"/>
      <c r="S33" s="168" t="str">
        <f t="shared" si="29"/>
        <v>-</v>
      </c>
      <c r="T33" s="169"/>
      <c r="U33" s="168">
        <f t="shared" si="30"/>
        <v>14</v>
      </c>
      <c r="V33" s="169"/>
      <c r="W33" s="168">
        <f t="shared" si="31"/>
        <v>11</v>
      </c>
      <c r="X33" s="169"/>
      <c r="Y33" s="168">
        <f t="shared" si="32"/>
        <v>16</v>
      </c>
      <c r="Z33" s="169"/>
      <c r="AA33" s="168" t="str">
        <f t="shared" si="33"/>
        <v>-</v>
      </c>
      <c r="AB33" s="169"/>
      <c r="AC33" s="168">
        <f t="shared" si="34"/>
        <v>10</v>
      </c>
      <c r="AD33" s="169"/>
      <c r="AE33" s="168">
        <f t="shared" si="35"/>
        <v>9</v>
      </c>
      <c r="AF33" s="169"/>
      <c r="AG33" s="168">
        <f t="shared" si="36"/>
        <v>5</v>
      </c>
      <c r="AH33" s="170"/>
      <c r="AJ33" s="26">
        <f t="shared" si="20"/>
        <v>9</v>
      </c>
    </row>
    <row r="34" spans="2:36" x14ac:dyDescent="0.35">
      <c r="B34" s="14" t="str">
        <f t="shared" si="19"/>
        <v>Shelby</v>
      </c>
      <c r="C34" s="171">
        <f t="shared" si="21"/>
        <v>2</v>
      </c>
      <c r="D34" s="172"/>
      <c r="E34" s="171">
        <f t="shared" si="22"/>
        <v>9</v>
      </c>
      <c r="F34" s="172"/>
      <c r="G34" s="171" t="str">
        <f t="shared" si="23"/>
        <v>-</v>
      </c>
      <c r="H34" s="172"/>
      <c r="I34" s="171">
        <f t="shared" si="24"/>
        <v>12</v>
      </c>
      <c r="J34" s="172"/>
      <c r="K34" s="171" t="str">
        <f t="shared" si="25"/>
        <v>-</v>
      </c>
      <c r="L34" s="172"/>
      <c r="M34" s="171">
        <f t="shared" si="26"/>
        <v>10</v>
      </c>
      <c r="N34" s="172"/>
      <c r="O34" s="171">
        <f t="shared" si="27"/>
        <v>6</v>
      </c>
      <c r="P34" s="172"/>
      <c r="Q34" s="171">
        <f t="shared" si="28"/>
        <v>7</v>
      </c>
      <c r="R34" s="172"/>
      <c r="S34" s="171" t="str">
        <f t="shared" si="29"/>
        <v>-</v>
      </c>
      <c r="T34" s="172"/>
      <c r="U34" s="171" t="str">
        <f t="shared" si="30"/>
        <v>-</v>
      </c>
      <c r="V34" s="172"/>
      <c r="W34" s="171">
        <f t="shared" si="31"/>
        <v>4</v>
      </c>
      <c r="X34" s="172"/>
      <c r="Y34" s="171">
        <f t="shared" si="32"/>
        <v>3</v>
      </c>
      <c r="Z34" s="172"/>
      <c r="AA34" s="171" t="str">
        <f t="shared" si="33"/>
        <v>-</v>
      </c>
      <c r="AB34" s="172"/>
      <c r="AC34" s="171">
        <f t="shared" si="34"/>
        <v>13</v>
      </c>
      <c r="AD34" s="172"/>
      <c r="AE34" s="171">
        <f t="shared" si="35"/>
        <v>11</v>
      </c>
      <c r="AF34" s="172"/>
      <c r="AG34" s="171" t="str">
        <f t="shared" si="36"/>
        <v>-</v>
      </c>
      <c r="AH34" s="173"/>
      <c r="AJ34" s="26">
        <f t="shared" si="20"/>
        <v>10</v>
      </c>
    </row>
    <row r="35" spans="2:36" x14ac:dyDescent="0.35">
      <c r="B35" s="13" t="str">
        <f t="shared" si="19"/>
        <v>Chris</v>
      </c>
      <c r="C35" s="168">
        <f t="shared" si="21"/>
        <v>7</v>
      </c>
      <c r="D35" s="169"/>
      <c r="E35" s="168" t="str">
        <f t="shared" si="22"/>
        <v>-</v>
      </c>
      <c r="F35" s="169"/>
      <c r="G35" s="168" t="str">
        <f t="shared" si="23"/>
        <v>-</v>
      </c>
      <c r="H35" s="169"/>
      <c r="I35" s="168" t="str">
        <f t="shared" si="24"/>
        <v>-</v>
      </c>
      <c r="J35" s="169"/>
      <c r="K35" s="168">
        <f t="shared" si="25"/>
        <v>10</v>
      </c>
      <c r="L35" s="169"/>
      <c r="M35" s="168">
        <f t="shared" si="26"/>
        <v>11</v>
      </c>
      <c r="N35" s="169"/>
      <c r="O35" s="168">
        <f t="shared" si="27"/>
        <v>6</v>
      </c>
      <c r="P35" s="169"/>
      <c r="Q35" s="168">
        <f t="shared" si="28"/>
        <v>15</v>
      </c>
      <c r="R35" s="169"/>
      <c r="S35" s="168" t="str">
        <f t="shared" si="29"/>
        <v>-</v>
      </c>
      <c r="T35" s="169"/>
      <c r="U35" s="168">
        <f t="shared" si="30"/>
        <v>14</v>
      </c>
      <c r="V35" s="169"/>
      <c r="W35" s="168">
        <f t="shared" si="31"/>
        <v>12</v>
      </c>
      <c r="X35" s="169"/>
      <c r="Y35" s="168">
        <f t="shared" si="32"/>
        <v>16</v>
      </c>
      <c r="Z35" s="169"/>
      <c r="AA35" s="168" t="str">
        <f t="shared" si="33"/>
        <v>-</v>
      </c>
      <c r="AB35" s="169"/>
      <c r="AC35" s="168">
        <f t="shared" si="34"/>
        <v>2</v>
      </c>
      <c r="AD35" s="169"/>
      <c r="AE35" s="168">
        <f t="shared" si="35"/>
        <v>4</v>
      </c>
      <c r="AF35" s="169"/>
      <c r="AG35" s="168" t="str">
        <f t="shared" si="36"/>
        <v>-</v>
      </c>
      <c r="AH35" s="170"/>
      <c r="AJ35" s="26">
        <f t="shared" si="20"/>
        <v>10</v>
      </c>
    </row>
    <row r="36" spans="2:36" x14ac:dyDescent="0.35">
      <c r="B36" s="14" t="str">
        <f t="shared" si="19"/>
        <v>Jeremy</v>
      </c>
      <c r="C36" s="171" t="str">
        <f t="shared" si="21"/>
        <v>-</v>
      </c>
      <c r="D36" s="172"/>
      <c r="E36" s="171">
        <f t="shared" si="22"/>
        <v>6</v>
      </c>
      <c r="F36" s="172"/>
      <c r="G36" s="171" t="str">
        <f t="shared" si="23"/>
        <v>-</v>
      </c>
      <c r="H36" s="172"/>
      <c r="I36" s="171" t="str">
        <f t="shared" si="24"/>
        <v>-</v>
      </c>
      <c r="J36" s="172"/>
      <c r="K36" s="171" t="str">
        <f t="shared" si="25"/>
        <v>-</v>
      </c>
      <c r="L36" s="172"/>
      <c r="M36" s="171">
        <f t="shared" si="26"/>
        <v>1</v>
      </c>
      <c r="N36" s="172"/>
      <c r="O36" s="171" t="str">
        <f t="shared" si="27"/>
        <v>-</v>
      </c>
      <c r="P36" s="172"/>
      <c r="Q36" s="171">
        <f t="shared" si="28"/>
        <v>10</v>
      </c>
      <c r="R36" s="172"/>
      <c r="S36" s="171" t="str">
        <f t="shared" si="29"/>
        <v>-</v>
      </c>
      <c r="T36" s="172"/>
      <c r="U36" s="171">
        <f t="shared" si="30"/>
        <v>13</v>
      </c>
      <c r="V36" s="172"/>
      <c r="W36" s="171">
        <f t="shared" si="31"/>
        <v>3</v>
      </c>
      <c r="X36" s="172"/>
      <c r="Y36" s="171">
        <f t="shared" si="32"/>
        <v>16</v>
      </c>
      <c r="Z36" s="172"/>
      <c r="AA36" s="171" t="str">
        <f t="shared" si="33"/>
        <v>-</v>
      </c>
      <c r="AB36" s="172"/>
      <c r="AC36" s="171">
        <f t="shared" si="34"/>
        <v>11</v>
      </c>
      <c r="AD36" s="172"/>
      <c r="AE36" s="171">
        <f t="shared" si="35"/>
        <v>4</v>
      </c>
      <c r="AF36" s="172"/>
      <c r="AG36" s="171" t="str">
        <f t="shared" si="36"/>
        <v>-</v>
      </c>
      <c r="AH36" s="173"/>
      <c r="AJ36" s="26">
        <f t="shared" si="20"/>
        <v>8</v>
      </c>
    </row>
    <row r="37" spans="2:36" x14ac:dyDescent="0.35">
      <c r="B37" s="13" t="str">
        <f t="shared" si="19"/>
        <v>Sam</v>
      </c>
      <c r="C37" s="168" t="str">
        <f t="shared" si="21"/>
        <v>-</v>
      </c>
      <c r="D37" s="169"/>
      <c r="E37" s="168">
        <f t="shared" si="22"/>
        <v>11</v>
      </c>
      <c r="F37" s="169"/>
      <c r="G37" s="168" t="str">
        <f t="shared" si="23"/>
        <v>-</v>
      </c>
      <c r="H37" s="169"/>
      <c r="I37" s="168">
        <f t="shared" si="24"/>
        <v>1</v>
      </c>
      <c r="J37" s="169"/>
      <c r="K37" s="168" t="str">
        <f t="shared" si="25"/>
        <v>-</v>
      </c>
      <c r="L37" s="169"/>
      <c r="M37" s="168">
        <f t="shared" si="26"/>
        <v>4</v>
      </c>
      <c r="N37" s="169"/>
      <c r="O37" s="168" t="str">
        <f t="shared" si="27"/>
        <v>-</v>
      </c>
      <c r="P37" s="169"/>
      <c r="Q37" s="168">
        <f t="shared" si="28"/>
        <v>14</v>
      </c>
      <c r="R37" s="169"/>
      <c r="S37" s="168" t="str">
        <f t="shared" si="29"/>
        <v>-</v>
      </c>
      <c r="T37" s="169"/>
      <c r="U37" s="168">
        <f t="shared" si="30"/>
        <v>15</v>
      </c>
      <c r="V37" s="169"/>
      <c r="W37" s="168">
        <f t="shared" si="31"/>
        <v>13</v>
      </c>
      <c r="X37" s="169"/>
      <c r="Y37" s="168">
        <f t="shared" si="32"/>
        <v>16</v>
      </c>
      <c r="Z37" s="169"/>
      <c r="AA37" s="168" t="str">
        <f t="shared" si="33"/>
        <v>-</v>
      </c>
      <c r="AB37" s="169"/>
      <c r="AC37" s="168">
        <f t="shared" si="34"/>
        <v>10</v>
      </c>
      <c r="AD37" s="169"/>
      <c r="AE37" s="168">
        <f t="shared" si="35"/>
        <v>8</v>
      </c>
      <c r="AF37" s="169"/>
      <c r="AG37" s="168">
        <f t="shared" si="36"/>
        <v>9</v>
      </c>
      <c r="AH37" s="170"/>
      <c r="AJ37" s="26">
        <f t="shared" si="20"/>
        <v>10</v>
      </c>
    </row>
    <row r="38" spans="2:36" x14ac:dyDescent="0.35">
      <c r="B38" s="14" t="str">
        <f t="shared" si="19"/>
        <v>Cody</v>
      </c>
      <c r="C38" s="171" t="str">
        <f t="shared" si="21"/>
        <v>-</v>
      </c>
      <c r="D38" s="172"/>
      <c r="E38" s="171">
        <f t="shared" si="22"/>
        <v>5</v>
      </c>
      <c r="F38" s="172"/>
      <c r="G38" s="171" t="str">
        <f t="shared" si="23"/>
        <v>-</v>
      </c>
      <c r="H38" s="172"/>
      <c r="I38" s="171" t="str">
        <f t="shared" si="24"/>
        <v>-</v>
      </c>
      <c r="J38" s="172"/>
      <c r="K38" s="171" t="str">
        <f t="shared" si="25"/>
        <v>-</v>
      </c>
      <c r="L38" s="172"/>
      <c r="M38" s="171">
        <f t="shared" si="26"/>
        <v>4</v>
      </c>
      <c r="N38" s="172"/>
      <c r="O38" s="171" t="str">
        <f t="shared" si="27"/>
        <v>-</v>
      </c>
      <c r="P38" s="172"/>
      <c r="Q38" s="171">
        <f t="shared" si="28"/>
        <v>16</v>
      </c>
      <c r="R38" s="172"/>
      <c r="S38" s="171" t="str">
        <f t="shared" si="29"/>
        <v>-</v>
      </c>
      <c r="T38" s="172"/>
      <c r="U38" s="171">
        <f t="shared" si="30"/>
        <v>15</v>
      </c>
      <c r="V38" s="172"/>
      <c r="W38" s="171">
        <f t="shared" si="31"/>
        <v>8</v>
      </c>
      <c r="X38" s="172"/>
      <c r="Y38" s="171">
        <f t="shared" si="32"/>
        <v>14</v>
      </c>
      <c r="Z38" s="172"/>
      <c r="AA38" s="171" t="str">
        <f t="shared" si="33"/>
        <v>-</v>
      </c>
      <c r="AB38" s="172"/>
      <c r="AC38" s="171">
        <f t="shared" si="34"/>
        <v>12</v>
      </c>
      <c r="AD38" s="172"/>
      <c r="AE38" s="171" t="str">
        <f t="shared" si="35"/>
        <v>-</v>
      </c>
      <c r="AF38" s="172"/>
      <c r="AG38" s="171" t="str">
        <f t="shared" si="36"/>
        <v>-</v>
      </c>
      <c r="AH38" s="173"/>
      <c r="AJ38" s="26">
        <f t="shared" si="20"/>
        <v>7</v>
      </c>
    </row>
    <row r="39" spans="2:36" x14ac:dyDescent="0.35">
      <c r="B39" s="13" t="str">
        <f t="shared" si="19"/>
        <v>Tom</v>
      </c>
      <c r="C39" s="168" t="str">
        <f t="shared" si="21"/>
        <v>-</v>
      </c>
      <c r="D39" s="169"/>
      <c r="E39" s="168">
        <f t="shared" si="22"/>
        <v>12</v>
      </c>
      <c r="F39" s="169"/>
      <c r="G39" s="168" t="str">
        <f t="shared" si="23"/>
        <v>-</v>
      </c>
      <c r="H39" s="169"/>
      <c r="I39" s="168" t="str">
        <f t="shared" si="24"/>
        <v>-</v>
      </c>
      <c r="J39" s="169"/>
      <c r="K39" s="168" t="str">
        <f t="shared" si="25"/>
        <v>-</v>
      </c>
      <c r="L39" s="169"/>
      <c r="M39" s="168" t="str">
        <f t="shared" si="26"/>
        <v>-</v>
      </c>
      <c r="N39" s="169"/>
      <c r="O39" s="168" t="str">
        <f t="shared" si="27"/>
        <v>-</v>
      </c>
      <c r="P39" s="169"/>
      <c r="Q39" s="168">
        <f t="shared" si="28"/>
        <v>6</v>
      </c>
      <c r="R39" s="169"/>
      <c r="S39" s="168" t="str">
        <f t="shared" si="29"/>
        <v>-</v>
      </c>
      <c r="T39" s="169"/>
      <c r="U39" s="168">
        <f t="shared" si="30"/>
        <v>16</v>
      </c>
      <c r="V39" s="169"/>
      <c r="W39" s="168">
        <f t="shared" si="31"/>
        <v>14</v>
      </c>
      <c r="X39" s="169"/>
      <c r="Y39" s="168">
        <f t="shared" si="32"/>
        <v>15</v>
      </c>
      <c r="Z39" s="169"/>
      <c r="AA39" s="168">
        <f t="shared" si="33"/>
        <v>1</v>
      </c>
      <c r="AB39" s="169"/>
      <c r="AC39" s="168">
        <f t="shared" si="34"/>
        <v>5</v>
      </c>
      <c r="AD39" s="169"/>
      <c r="AE39" s="168">
        <f t="shared" si="35"/>
        <v>10</v>
      </c>
      <c r="AF39" s="169"/>
      <c r="AG39" s="168">
        <f t="shared" si="36"/>
        <v>9</v>
      </c>
      <c r="AH39" s="170"/>
      <c r="AJ39" s="26">
        <f t="shared" si="20"/>
        <v>9</v>
      </c>
    </row>
    <row r="40" spans="2:36" x14ac:dyDescent="0.35">
      <c r="B40" s="14" t="str">
        <f t="shared" si="19"/>
        <v>Austin</v>
      </c>
      <c r="C40" s="171" t="str">
        <f t="shared" si="21"/>
        <v>-</v>
      </c>
      <c r="D40" s="172"/>
      <c r="E40" s="171" t="str">
        <f t="shared" si="22"/>
        <v>-</v>
      </c>
      <c r="F40" s="172"/>
      <c r="G40" s="171" t="str">
        <f t="shared" si="23"/>
        <v>-</v>
      </c>
      <c r="H40" s="172"/>
      <c r="I40" s="171" t="str">
        <f t="shared" si="24"/>
        <v>-</v>
      </c>
      <c r="J40" s="172"/>
      <c r="K40" s="171" t="str">
        <f t="shared" si="25"/>
        <v>-</v>
      </c>
      <c r="L40" s="172"/>
      <c r="M40" s="171">
        <f t="shared" si="26"/>
        <v>2</v>
      </c>
      <c r="N40" s="172"/>
      <c r="O40" s="171" t="str">
        <f t="shared" si="27"/>
        <v>-</v>
      </c>
      <c r="P40" s="172"/>
      <c r="Q40" s="171">
        <f t="shared" si="28"/>
        <v>16</v>
      </c>
      <c r="R40" s="172"/>
      <c r="S40" s="171" t="str">
        <f t="shared" si="29"/>
        <v>-</v>
      </c>
      <c r="T40" s="172"/>
      <c r="U40" s="171">
        <f t="shared" si="30"/>
        <v>13</v>
      </c>
      <c r="V40" s="172"/>
      <c r="W40" s="171">
        <f t="shared" si="31"/>
        <v>11</v>
      </c>
      <c r="X40" s="172"/>
      <c r="Y40" s="171">
        <f t="shared" si="32"/>
        <v>15</v>
      </c>
      <c r="Z40" s="172"/>
      <c r="AA40" s="171" t="str">
        <f t="shared" si="33"/>
        <v>-</v>
      </c>
      <c r="AB40" s="172"/>
      <c r="AC40" s="171">
        <f t="shared" si="34"/>
        <v>3</v>
      </c>
      <c r="AD40" s="172"/>
      <c r="AE40" s="171" t="str">
        <f t="shared" si="35"/>
        <v>-</v>
      </c>
      <c r="AF40" s="172"/>
      <c r="AG40" s="171">
        <f t="shared" si="36"/>
        <v>12</v>
      </c>
      <c r="AH40" s="173"/>
      <c r="AJ40" s="26">
        <f t="shared" si="20"/>
        <v>7</v>
      </c>
    </row>
    <row r="41" spans="2:36" x14ac:dyDescent="0.35">
      <c r="B41" s="13" t="str">
        <f t="shared" si="19"/>
        <v>Cecil</v>
      </c>
      <c r="C41" s="168">
        <f t="shared" si="21"/>
        <v>3</v>
      </c>
      <c r="D41" s="169"/>
      <c r="E41" s="168">
        <f t="shared" si="22"/>
        <v>13</v>
      </c>
      <c r="F41" s="169"/>
      <c r="G41" s="168" t="str">
        <f t="shared" si="23"/>
        <v>-</v>
      </c>
      <c r="H41" s="169"/>
      <c r="I41" s="168">
        <f t="shared" si="24"/>
        <v>4</v>
      </c>
      <c r="J41" s="169"/>
      <c r="K41" s="168" t="str">
        <f t="shared" si="25"/>
        <v>-</v>
      </c>
      <c r="L41" s="169"/>
      <c r="M41" s="168" t="str">
        <f t="shared" si="26"/>
        <v>-</v>
      </c>
      <c r="N41" s="169"/>
      <c r="O41" s="168">
        <f t="shared" si="27"/>
        <v>5</v>
      </c>
      <c r="P41" s="169"/>
      <c r="Q41" s="168">
        <f t="shared" si="28"/>
        <v>12</v>
      </c>
      <c r="R41" s="169"/>
      <c r="S41" s="168" t="str">
        <f t="shared" si="29"/>
        <v>-</v>
      </c>
      <c r="T41" s="169"/>
      <c r="U41" s="168">
        <f t="shared" si="30"/>
        <v>15</v>
      </c>
      <c r="V41" s="169"/>
      <c r="W41" s="168">
        <f t="shared" si="31"/>
        <v>7</v>
      </c>
      <c r="X41" s="169"/>
      <c r="Y41" s="168">
        <f t="shared" si="32"/>
        <v>16</v>
      </c>
      <c r="Z41" s="169"/>
      <c r="AA41" s="168">
        <f t="shared" si="33"/>
        <v>1</v>
      </c>
      <c r="AB41" s="169"/>
      <c r="AC41" s="168">
        <f t="shared" si="34"/>
        <v>9</v>
      </c>
      <c r="AD41" s="169"/>
      <c r="AE41" s="168" t="str">
        <f t="shared" si="35"/>
        <v>-</v>
      </c>
      <c r="AF41" s="169"/>
      <c r="AG41" s="168">
        <f t="shared" si="36"/>
        <v>10</v>
      </c>
      <c r="AH41" s="170"/>
      <c r="AJ41" s="26">
        <f t="shared" si="20"/>
        <v>11</v>
      </c>
    </row>
    <row r="42" spans="2:36" x14ac:dyDescent="0.35">
      <c r="B42" s="14" t="str">
        <f t="shared" si="19"/>
        <v>Thadd</v>
      </c>
      <c r="C42" s="171">
        <f t="shared" si="21"/>
        <v>7</v>
      </c>
      <c r="D42" s="172"/>
      <c r="E42" s="171">
        <f t="shared" si="22"/>
        <v>11</v>
      </c>
      <c r="F42" s="172"/>
      <c r="G42" s="171" t="str">
        <f t="shared" si="23"/>
        <v>-</v>
      </c>
      <c r="H42" s="172"/>
      <c r="I42" s="171" t="str">
        <f t="shared" si="24"/>
        <v>-</v>
      </c>
      <c r="J42" s="172"/>
      <c r="K42" s="171" t="str">
        <f t="shared" si="25"/>
        <v>-</v>
      </c>
      <c r="L42" s="172"/>
      <c r="M42" s="171">
        <f t="shared" si="26"/>
        <v>1</v>
      </c>
      <c r="N42" s="172"/>
      <c r="O42" s="171" t="str">
        <f t="shared" si="27"/>
        <v>-</v>
      </c>
      <c r="P42" s="172"/>
      <c r="Q42" s="171">
        <f t="shared" si="28"/>
        <v>15</v>
      </c>
      <c r="R42" s="172"/>
      <c r="S42" s="171" t="str">
        <f t="shared" si="29"/>
        <v>-</v>
      </c>
      <c r="T42" s="172"/>
      <c r="U42" s="171">
        <f t="shared" si="30"/>
        <v>14</v>
      </c>
      <c r="V42" s="172"/>
      <c r="W42" s="171">
        <f t="shared" si="31"/>
        <v>12</v>
      </c>
      <c r="X42" s="172"/>
      <c r="Y42" s="171">
        <f t="shared" si="32"/>
        <v>16</v>
      </c>
      <c r="Z42" s="172"/>
      <c r="AA42" s="171" t="str">
        <f t="shared" si="33"/>
        <v>-</v>
      </c>
      <c r="AB42" s="172"/>
      <c r="AC42" s="171">
        <f t="shared" si="34"/>
        <v>3</v>
      </c>
      <c r="AD42" s="172"/>
      <c r="AE42" s="171" t="str">
        <f t="shared" si="35"/>
        <v>-</v>
      </c>
      <c r="AF42" s="172"/>
      <c r="AG42" s="171">
        <f t="shared" si="36"/>
        <v>2</v>
      </c>
      <c r="AH42" s="173"/>
      <c r="AJ42" s="26">
        <f t="shared" si="20"/>
        <v>9</v>
      </c>
    </row>
    <row r="43" spans="2:36" x14ac:dyDescent="0.35">
      <c r="B43" s="13" t="s">
        <v>3</v>
      </c>
      <c r="C43" s="168" t="str">
        <f t="shared" si="21"/>
        <v>-</v>
      </c>
      <c r="D43" s="169"/>
      <c r="E43" s="168" t="str">
        <f t="shared" si="22"/>
        <v>-</v>
      </c>
      <c r="F43" s="169"/>
      <c r="G43" s="168" t="str">
        <f t="shared" si="23"/>
        <v>-</v>
      </c>
      <c r="H43" s="169"/>
      <c r="I43" s="168" t="str">
        <f t="shared" si="24"/>
        <v>-</v>
      </c>
      <c r="J43" s="169"/>
      <c r="K43" s="168" t="str">
        <f t="shared" si="25"/>
        <v>-</v>
      </c>
      <c r="L43" s="169"/>
      <c r="M43" s="168" t="str">
        <f t="shared" si="26"/>
        <v>-</v>
      </c>
      <c r="N43" s="169"/>
      <c r="O43" s="168" t="str">
        <f t="shared" si="27"/>
        <v>-</v>
      </c>
      <c r="P43" s="169"/>
      <c r="Q43" s="168">
        <f t="shared" si="28"/>
        <v>16</v>
      </c>
      <c r="R43" s="169"/>
      <c r="S43" s="168" t="str">
        <f t="shared" si="29"/>
        <v>-</v>
      </c>
      <c r="T43" s="169"/>
      <c r="U43" s="168">
        <f t="shared" si="30"/>
        <v>15</v>
      </c>
      <c r="V43" s="169"/>
      <c r="W43" s="168">
        <f t="shared" si="31"/>
        <v>11</v>
      </c>
      <c r="X43" s="169"/>
      <c r="Y43" s="168">
        <f t="shared" si="32"/>
        <v>13</v>
      </c>
      <c r="Z43" s="169"/>
      <c r="AA43" s="168" t="str">
        <f t="shared" si="33"/>
        <v>-</v>
      </c>
      <c r="AB43" s="169"/>
      <c r="AC43" s="168">
        <f t="shared" si="34"/>
        <v>6</v>
      </c>
      <c r="AD43" s="169"/>
      <c r="AE43" s="168">
        <f t="shared" si="35"/>
        <v>12</v>
      </c>
      <c r="AF43" s="169"/>
      <c r="AG43" s="168" t="str">
        <f t="shared" si="36"/>
        <v>-</v>
      </c>
      <c r="AH43" s="170"/>
      <c r="AJ43" s="26">
        <f t="shared" si="20"/>
        <v>6</v>
      </c>
    </row>
    <row r="44" spans="2:36" x14ac:dyDescent="0.35">
      <c r="B44" s="50" t="s">
        <v>184</v>
      </c>
      <c r="C44" s="171">
        <f t="shared" si="21"/>
        <v>1</v>
      </c>
      <c r="D44" s="172"/>
      <c r="E44" s="171">
        <f t="shared" si="22"/>
        <v>9</v>
      </c>
      <c r="F44" s="172"/>
      <c r="G44" s="171" t="str">
        <f t="shared" si="23"/>
        <v>-</v>
      </c>
      <c r="H44" s="172"/>
      <c r="I44" s="171">
        <f t="shared" si="24"/>
        <v>2</v>
      </c>
      <c r="J44" s="172"/>
      <c r="K44" s="171" t="str">
        <f t="shared" si="25"/>
        <v>-</v>
      </c>
      <c r="L44" s="172"/>
      <c r="M44" s="171">
        <f t="shared" si="26"/>
        <v>8</v>
      </c>
      <c r="N44" s="172"/>
      <c r="O44" s="171" t="str">
        <f t="shared" si="27"/>
        <v>-</v>
      </c>
      <c r="P44" s="172"/>
      <c r="Q44" s="171">
        <f t="shared" si="28"/>
        <v>12</v>
      </c>
      <c r="R44" s="172"/>
      <c r="S44" s="171" t="str">
        <f t="shared" si="29"/>
        <v>-</v>
      </c>
      <c r="T44" s="172"/>
      <c r="U44" s="171">
        <f t="shared" si="30"/>
        <v>16</v>
      </c>
      <c r="V44" s="172"/>
      <c r="W44" s="171">
        <f t="shared" si="31"/>
        <v>3</v>
      </c>
      <c r="X44" s="172"/>
      <c r="Y44" s="171">
        <f t="shared" si="32"/>
        <v>15</v>
      </c>
      <c r="Z44" s="172"/>
      <c r="AA44" s="171" t="str">
        <f t="shared" si="33"/>
        <v>-</v>
      </c>
      <c r="AB44" s="172"/>
      <c r="AC44" s="171" t="str">
        <f t="shared" si="34"/>
        <v>-</v>
      </c>
      <c r="AD44" s="172"/>
      <c r="AE44" s="171" t="str">
        <f t="shared" si="35"/>
        <v>-</v>
      </c>
      <c r="AF44" s="172"/>
      <c r="AG44" s="171">
        <f t="shared" si="36"/>
        <v>4</v>
      </c>
      <c r="AH44" s="173"/>
      <c r="AJ44" s="26">
        <f t="shared" si="20"/>
        <v>9</v>
      </c>
    </row>
    <row r="45" spans="2:36" x14ac:dyDescent="0.35">
      <c r="B45" s="13" t="s">
        <v>230</v>
      </c>
      <c r="C45" s="168" t="str">
        <f t="shared" si="21"/>
        <v>-</v>
      </c>
      <c r="D45" s="169"/>
      <c r="E45" s="168" t="str">
        <f t="shared" si="22"/>
        <v>-</v>
      </c>
      <c r="F45" s="169"/>
      <c r="G45" s="168" t="str">
        <f t="shared" si="23"/>
        <v>-</v>
      </c>
      <c r="H45" s="169"/>
      <c r="I45" s="168">
        <f t="shared" si="24"/>
        <v>1</v>
      </c>
      <c r="J45" s="169"/>
      <c r="K45" s="168" t="str">
        <f t="shared" si="25"/>
        <v>-</v>
      </c>
      <c r="L45" s="169"/>
      <c r="M45" s="168">
        <f t="shared" si="26"/>
        <v>13</v>
      </c>
      <c r="N45" s="169"/>
      <c r="O45" s="168" t="str">
        <f t="shared" si="27"/>
        <v>-</v>
      </c>
      <c r="P45" s="169"/>
      <c r="Q45" s="168">
        <f t="shared" si="28"/>
        <v>10</v>
      </c>
      <c r="R45" s="169"/>
      <c r="S45" s="168" t="str">
        <f t="shared" si="29"/>
        <v>-</v>
      </c>
      <c r="T45" s="169"/>
      <c r="U45" s="168">
        <f t="shared" si="30"/>
        <v>15</v>
      </c>
      <c r="V45" s="169"/>
      <c r="W45" s="168">
        <f t="shared" si="31"/>
        <v>2</v>
      </c>
      <c r="X45" s="169"/>
      <c r="Y45" s="168">
        <f t="shared" si="32"/>
        <v>3</v>
      </c>
      <c r="Z45" s="169"/>
      <c r="AA45" s="168" t="str">
        <f t="shared" si="33"/>
        <v>-</v>
      </c>
      <c r="AB45" s="169"/>
      <c r="AC45" s="168" t="str">
        <f t="shared" si="34"/>
        <v>-</v>
      </c>
      <c r="AD45" s="169"/>
      <c r="AE45" s="168">
        <f t="shared" si="35"/>
        <v>6</v>
      </c>
      <c r="AF45" s="169"/>
      <c r="AG45" s="168" t="str">
        <f t="shared" si="36"/>
        <v>-</v>
      </c>
      <c r="AH45" s="170"/>
      <c r="AJ45" s="26">
        <f t="shared" si="20"/>
        <v>7</v>
      </c>
    </row>
    <row r="46" spans="2:36" ht="15" thickBot="1" x14ac:dyDescent="0.4">
      <c r="B46" s="80" t="s">
        <v>185</v>
      </c>
      <c r="C46" s="174" t="str">
        <f t="shared" si="21"/>
        <v>-</v>
      </c>
      <c r="D46" s="175"/>
      <c r="E46" s="174">
        <f t="shared" si="22"/>
        <v>8</v>
      </c>
      <c r="F46" s="175"/>
      <c r="G46" s="174" t="str">
        <f t="shared" si="23"/>
        <v>-</v>
      </c>
      <c r="H46" s="175"/>
      <c r="I46" s="174" t="str">
        <f t="shared" si="24"/>
        <v>-</v>
      </c>
      <c r="J46" s="175"/>
      <c r="K46" s="174" t="str">
        <f t="shared" si="25"/>
        <v>-</v>
      </c>
      <c r="L46" s="175"/>
      <c r="M46" s="174">
        <f t="shared" si="26"/>
        <v>6</v>
      </c>
      <c r="N46" s="175"/>
      <c r="O46" s="174" t="str">
        <f t="shared" si="27"/>
        <v>-</v>
      </c>
      <c r="P46" s="175"/>
      <c r="Q46" s="174">
        <f t="shared" si="28"/>
        <v>15</v>
      </c>
      <c r="R46" s="175"/>
      <c r="S46" s="174" t="str">
        <f t="shared" si="29"/>
        <v>-</v>
      </c>
      <c r="T46" s="175"/>
      <c r="U46" s="174">
        <f t="shared" si="30"/>
        <v>14</v>
      </c>
      <c r="V46" s="175"/>
      <c r="W46" s="174">
        <f t="shared" si="31"/>
        <v>13</v>
      </c>
      <c r="X46" s="175"/>
      <c r="Y46" s="174">
        <f t="shared" si="32"/>
        <v>16</v>
      </c>
      <c r="Z46" s="175"/>
      <c r="AA46" s="174" t="str">
        <f t="shared" si="33"/>
        <v>-</v>
      </c>
      <c r="AB46" s="175"/>
      <c r="AC46" s="174">
        <f t="shared" si="34"/>
        <v>9</v>
      </c>
      <c r="AD46" s="175"/>
      <c r="AE46" s="174" t="str">
        <f t="shared" si="35"/>
        <v>-</v>
      </c>
      <c r="AF46" s="175"/>
      <c r="AG46" s="174" t="str">
        <f t="shared" si="36"/>
        <v>-</v>
      </c>
      <c r="AH46" s="176"/>
      <c r="AJ46" s="26">
        <f t="shared" si="20"/>
        <v>7</v>
      </c>
    </row>
    <row r="47" spans="2:36" x14ac:dyDescent="0.35">
      <c r="L47" s="12"/>
    </row>
    <row r="49" spans="5:5" x14ac:dyDescent="0.35">
      <c r="E49" t="s">
        <v>33</v>
      </c>
    </row>
  </sheetData>
  <mergeCells count="338">
    <mergeCell ref="AC22:AD22"/>
    <mergeCell ref="B2:AJ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G3:AH3"/>
    <mergeCell ref="U3:V3"/>
    <mergeCell ref="W3:X3"/>
    <mergeCell ref="Y3:Z3"/>
    <mergeCell ref="AA3:AB3"/>
    <mergeCell ref="AC3:AD3"/>
    <mergeCell ref="AE3:AF3"/>
    <mergeCell ref="AE22:AF22"/>
    <mergeCell ref="AE28:AF28"/>
    <mergeCell ref="AG28:AH28"/>
    <mergeCell ref="U28:V28"/>
    <mergeCell ref="W28:X28"/>
    <mergeCell ref="Y28:Z28"/>
    <mergeCell ref="AA28:AB28"/>
    <mergeCell ref="AC28:AD28"/>
    <mergeCell ref="C22:D22"/>
    <mergeCell ref="S28:T28"/>
    <mergeCell ref="C23:AI23"/>
    <mergeCell ref="C28:D28"/>
    <mergeCell ref="E28:F28"/>
    <mergeCell ref="G28:H28"/>
    <mergeCell ref="I28:J28"/>
    <mergeCell ref="K28:L28"/>
    <mergeCell ref="M28:N28"/>
    <mergeCell ref="O28:P28"/>
    <mergeCell ref="Q28:R28"/>
    <mergeCell ref="S22:T22"/>
    <mergeCell ref="AG22:AH22"/>
    <mergeCell ref="U22:V22"/>
    <mergeCell ref="W22:X22"/>
    <mergeCell ref="Y22:Z22"/>
    <mergeCell ref="AA22:AB22"/>
    <mergeCell ref="C29:D29"/>
    <mergeCell ref="E29:F29"/>
    <mergeCell ref="G29:H29"/>
    <mergeCell ref="I29:J29"/>
    <mergeCell ref="K29:L29"/>
    <mergeCell ref="M29:N29"/>
    <mergeCell ref="O29:P29"/>
    <mergeCell ref="Q29:R29"/>
    <mergeCell ref="E22:F22"/>
    <mergeCell ref="G22:H22"/>
    <mergeCell ref="I22:J22"/>
    <mergeCell ref="K22:L22"/>
    <mergeCell ref="M22:N22"/>
    <mergeCell ref="O22:P22"/>
    <mergeCell ref="Q22:R22"/>
    <mergeCell ref="S30:T30"/>
    <mergeCell ref="AE29:AF29"/>
    <mergeCell ref="AG29:AH29"/>
    <mergeCell ref="C30:D30"/>
    <mergeCell ref="E30:F30"/>
    <mergeCell ref="G30:H30"/>
    <mergeCell ref="I30:J30"/>
    <mergeCell ref="K30:L30"/>
    <mergeCell ref="M30:N30"/>
    <mergeCell ref="O30:P30"/>
    <mergeCell ref="Q30:R30"/>
    <mergeCell ref="S29:T29"/>
    <mergeCell ref="U29:V29"/>
    <mergeCell ref="W29:X29"/>
    <mergeCell ref="Y29:Z29"/>
    <mergeCell ref="AA29:AB29"/>
    <mergeCell ref="AC29:AD29"/>
    <mergeCell ref="AE30:AF30"/>
    <mergeCell ref="AG30:AH30"/>
    <mergeCell ref="U30:V30"/>
    <mergeCell ref="W30:X30"/>
    <mergeCell ref="Y30:Z30"/>
    <mergeCell ref="AA30:AB30"/>
    <mergeCell ref="AC30:AD30"/>
    <mergeCell ref="AG31:AH31"/>
    <mergeCell ref="C32:D32"/>
    <mergeCell ref="E32:F32"/>
    <mergeCell ref="G32:H32"/>
    <mergeCell ref="I32:J32"/>
    <mergeCell ref="K32:L32"/>
    <mergeCell ref="M32:N32"/>
    <mergeCell ref="O32:P32"/>
    <mergeCell ref="Q32:R32"/>
    <mergeCell ref="S31:T31"/>
    <mergeCell ref="U31:V31"/>
    <mergeCell ref="W31:X31"/>
    <mergeCell ref="Y31:Z31"/>
    <mergeCell ref="AA31:AB31"/>
    <mergeCell ref="AC31:AD31"/>
    <mergeCell ref="AE32:AF32"/>
    <mergeCell ref="AG32:AH32"/>
    <mergeCell ref="U32:V32"/>
    <mergeCell ref="W32:X32"/>
    <mergeCell ref="Y32:Z32"/>
    <mergeCell ref="AA32:AB32"/>
    <mergeCell ref="AC32:AD32"/>
    <mergeCell ref="C31:D31"/>
    <mergeCell ref="E31:F31"/>
    <mergeCell ref="G33:H33"/>
    <mergeCell ref="I33:J33"/>
    <mergeCell ref="K33:L33"/>
    <mergeCell ref="M33:N33"/>
    <mergeCell ref="O33:P33"/>
    <mergeCell ref="Q33:R33"/>
    <mergeCell ref="S32:T32"/>
    <mergeCell ref="AE31:AF31"/>
    <mergeCell ref="G31:H31"/>
    <mergeCell ref="I31:J31"/>
    <mergeCell ref="K31:L31"/>
    <mergeCell ref="M31:N31"/>
    <mergeCell ref="O31:P31"/>
    <mergeCell ref="Q31:R31"/>
    <mergeCell ref="AE33:AF33"/>
    <mergeCell ref="AG33:AH33"/>
    <mergeCell ref="C34:D34"/>
    <mergeCell ref="E34:F34"/>
    <mergeCell ref="G34:H34"/>
    <mergeCell ref="I34:J34"/>
    <mergeCell ref="K34:L34"/>
    <mergeCell ref="M34:N34"/>
    <mergeCell ref="O34:P34"/>
    <mergeCell ref="Q34:R34"/>
    <mergeCell ref="S33:T33"/>
    <mergeCell ref="U33:V33"/>
    <mergeCell ref="W33:X33"/>
    <mergeCell ref="Y33:Z33"/>
    <mergeCell ref="AA33:AB33"/>
    <mergeCell ref="AC33:AD33"/>
    <mergeCell ref="AE34:AF34"/>
    <mergeCell ref="AG34:AH34"/>
    <mergeCell ref="U34:V34"/>
    <mergeCell ref="W34:X34"/>
    <mergeCell ref="Y34:Z34"/>
    <mergeCell ref="AA34:AB34"/>
    <mergeCell ref="AC34:AD34"/>
    <mergeCell ref="C33:D33"/>
    <mergeCell ref="E33:F33"/>
    <mergeCell ref="C35:D35"/>
    <mergeCell ref="E35:F35"/>
    <mergeCell ref="G35:H35"/>
    <mergeCell ref="I35:J35"/>
    <mergeCell ref="K35:L35"/>
    <mergeCell ref="M35:N35"/>
    <mergeCell ref="O35:P35"/>
    <mergeCell ref="Q35:R35"/>
    <mergeCell ref="S34:T34"/>
    <mergeCell ref="S36:T36"/>
    <mergeCell ref="AE35:AF35"/>
    <mergeCell ref="AG35:AH35"/>
    <mergeCell ref="C36:D36"/>
    <mergeCell ref="E36:F36"/>
    <mergeCell ref="G36:H36"/>
    <mergeCell ref="I36:J36"/>
    <mergeCell ref="K36:L36"/>
    <mergeCell ref="M36:N36"/>
    <mergeCell ref="O36:P36"/>
    <mergeCell ref="Q36:R36"/>
    <mergeCell ref="S35:T35"/>
    <mergeCell ref="U35:V35"/>
    <mergeCell ref="W35:X35"/>
    <mergeCell ref="Y35:Z35"/>
    <mergeCell ref="AA35:AB35"/>
    <mergeCell ref="AC35:AD35"/>
    <mergeCell ref="AE36:AF36"/>
    <mergeCell ref="AG36:AH36"/>
    <mergeCell ref="U36:V36"/>
    <mergeCell ref="W36:X36"/>
    <mergeCell ref="Y36:Z36"/>
    <mergeCell ref="AA36:AB36"/>
    <mergeCell ref="AC36:AD36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C37:D37"/>
    <mergeCell ref="E37:F37"/>
    <mergeCell ref="G39:H39"/>
    <mergeCell ref="I39:J39"/>
    <mergeCell ref="K39:L39"/>
    <mergeCell ref="M39:N39"/>
    <mergeCell ref="O39:P39"/>
    <mergeCell ref="Q39:R39"/>
    <mergeCell ref="S38:T38"/>
    <mergeCell ref="AE37:AF37"/>
    <mergeCell ref="G37:H37"/>
    <mergeCell ref="I37:J37"/>
    <mergeCell ref="K37:L37"/>
    <mergeCell ref="M37:N37"/>
    <mergeCell ref="O37:P37"/>
    <mergeCell ref="Q37:R37"/>
    <mergeCell ref="AE39:AF39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C39:D39"/>
    <mergeCell ref="E39:F39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S42:T42"/>
    <mergeCell ref="AE41:AF41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AE43:AF43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C43:D43"/>
    <mergeCell ref="E43:F43"/>
    <mergeCell ref="G43:H43"/>
    <mergeCell ref="I43:J43"/>
    <mergeCell ref="K43:L43"/>
    <mergeCell ref="M43:N43"/>
    <mergeCell ref="O43:P43"/>
    <mergeCell ref="Q43:R43"/>
    <mergeCell ref="C46:D46"/>
    <mergeCell ref="E46:F46"/>
    <mergeCell ref="G46:H46"/>
    <mergeCell ref="I46:J46"/>
    <mergeCell ref="K46:L46"/>
    <mergeCell ref="M46:N46"/>
    <mergeCell ref="O46:P46"/>
    <mergeCell ref="Q46:R46"/>
    <mergeCell ref="S44:T44"/>
    <mergeCell ref="C45:D45"/>
    <mergeCell ref="E45:F45"/>
    <mergeCell ref="G45:H45"/>
    <mergeCell ref="I45:J45"/>
    <mergeCell ref="K45:L45"/>
    <mergeCell ref="M45:N45"/>
    <mergeCell ref="O45:P45"/>
    <mergeCell ref="Q45:R45"/>
    <mergeCell ref="AE46:AF46"/>
    <mergeCell ref="AG46:AH46"/>
    <mergeCell ref="S46:T46"/>
    <mergeCell ref="U46:V46"/>
    <mergeCell ref="W46:X46"/>
    <mergeCell ref="Y46:Z46"/>
    <mergeCell ref="AA46:AB46"/>
    <mergeCell ref="AC46:AD46"/>
    <mergeCell ref="AE44:AF44"/>
    <mergeCell ref="AG44:AH44"/>
    <mergeCell ref="U44:V44"/>
    <mergeCell ref="W44:X44"/>
    <mergeCell ref="Y44:Z44"/>
    <mergeCell ref="AA44:AB44"/>
    <mergeCell ref="AC44:AD44"/>
    <mergeCell ref="S45:T45"/>
    <mergeCell ref="U45:V45"/>
    <mergeCell ref="W45:X45"/>
    <mergeCell ref="Y45:Z45"/>
    <mergeCell ref="AA45:AB45"/>
    <mergeCell ref="AC45:AD45"/>
    <mergeCell ref="AE45:AF45"/>
    <mergeCell ref="AG45:AH45"/>
  </mergeCells>
  <conditionalFormatting sqref="C4:AI22">
    <cfRule type="cellIs" dxfId="585" priority="2" operator="equal">
      <formula>"OAK"</formula>
    </cfRule>
    <cfRule type="cellIs" dxfId="584" priority="3" operator="equal">
      <formula>"LAR"</formula>
    </cfRule>
    <cfRule type="cellIs" dxfId="583" priority="5" operator="equal">
      <formula>"ATL"</formula>
    </cfRule>
    <cfRule type="cellIs" dxfId="582" priority="10" operator="equal">
      <formula>"NYJ"</formula>
    </cfRule>
    <cfRule type="cellIs" dxfId="581" priority="11" operator="equal">
      <formula>"GB"</formula>
    </cfRule>
    <cfRule type="cellIs" dxfId="580" priority="12" operator="equal">
      <formula>"CHI"</formula>
    </cfRule>
    <cfRule type="cellIs" dxfId="579" priority="13" operator="equal">
      <formula>"ARI"</formula>
    </cfRule>
    <cfRule type="cellIs" dxfId="578" priority="14" operator="equal">
      <formula>"WAS"</formula>
    </cfRule>
    <cfRule type="cellIs" dxfId="577" priority="15" operator="equal">
      <formula>"CAR"</formula>
    </cfRule>
    <cfRule type="cellIs" dxfId="576" priority="16" operator="equal">
      <formula>"DAL"</formula>
    </cfRule>
    <cfRule type="cellIs" dxfId="575" priority="17" operator="equal">
      <formula>"DEN"</formula>
    </cfRule>
    <cfRule type="cellIs" dxfId="574" priority="18" operator="equal">
      <formula>"SEA"</formula>
    </cfRule>
    <cfRule type="cellIs" dxfId="573" priority="19" operator="equal">
      <formula>"LAC"</formula>
    </cfRule>
    <cfRule type="cellIs" dxfId="572" priority="20" operator="equal">
      <formula>"KC"</formula>
    </cfRule>
    <cfRule type="cellIs" dxfId="571" priority="21" operator="equal">
      <formula>"CLE"</formula>
    </cfRule>
    <cfRule type="cellIs" dxfId="570" priority="22" operator="equal">
      <formula>"PIT"</formula>
    </cfRule>
    <cfRule type="cellIs" dxfId="569" priority="23" operator="equal">
      <formula>"IND"</formula>
    </cfRule>
    <cfRule type="cellIs" dxfId="568" priority="24" operator="equal">
      <formula>"CIN"</formula>
    </cfRule>
    <cfRule type="cellIs" dxfId="567" priority="25" operator="equal">
      <formula>"MIA"</formula>
    </cfRule>
    <cfRule type="cellIs" dxfId="566" priority="26" operator="equal">
      <formula>"TEN"</formula>
    </cfRule>
    <cfRule type="cellIs" dxfId="565" priority="27" operator="equal">
      <formula>"MIN"</formula>
    </cfRule>
    <cfRule type="cellIs" dxfId="564" priority="28" operator="equal">
      <formula>"SF"</formula>
    </cfRule>
    <cfRule type="cellIs" dxfId="563" priority="29" operator="equal">
      <formula>"NE"</formula>
    </cfRule>
    <cfRule type="cellIs" dxfId="562" priority="30" operator="equal">
      <formula>"HOU"</formula>
    </cfRule>
    <cfRule type="cellIs" dxfId="561" priority="31" operator="equal">
      <formula>"NO"</formula>
    </cfRule>
    <cfRule type="cellIs" dxfId="560" priority="32" operator="equal">
      <formula>"TB"</formula>
    </cfRule>
    <cfRule type="cellIs" dxfId="559" priority="33" operator="equal">
      <formula>"NYG"</formula>
    </cfRule>
    <cfRule type="cellIs" dxfId="558" priority="34" operator="equal">
      <formula>"JAX"</formula>
    </cfRule>
    <cfRule type="cellIs" dxfId="557" priority="35" operator="equal">
      <formula>"BAL"</formula>
    </cfRule>
    <cfRule type="cellIs" dxfId="556" priority="36" operator="equal">
      <formula>"BUF"</formula>
    </cfRule>
    <cfRule type="cellIs" dxfId="555" priority="37" operator="equal">
      <formula>"PHI"</formula>
    </cfRule>
  </conditionalFormatting>
  <conditionalFormatting sqref="AI4:AI21">
    <cfRule type="cellIs" dxfId="554" priority="4" operator="equal">
      <formula>136</formula>
    </cfRule>
  </conditionalFormatting>
  <conditionalFormatting sqref="AJ4:AJ21">
    <cfRule type="top10" dxfId="553" priority="1" rank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B18D7-0EA0-4DB4-B098-8F3209B74F3D}">
  <dimension ref="A1:AJ49"/>
  <sheetViews>
    <sheetView showGridLines="0" showZeros="0" zoomScale="93" zoomScaleNormal="93" workbookViewId="0"/>
  </sheetViews>
  <sheetFormatPr defaultRowHeight="14.5" x14ac:dyDescent="0.35"/>
  <cols>
    <col min="1" max="1" width="3.26953125" customWidth="1"/>
    <col min="2" max="2" width="9.81640625" bestFit="1" customWidth="1"/>
    <col min="3" max="3" width="6.453125" customWidth="1"/>
    <col min="4" max="4" width="2.81640625" customWidth="1"/>
    <col min="5" max="5" width="6.453125" customWidth="1"/>
    <col min="6" max="6" width="2.81640625" customWidth="1"/>
    <col min="7" max="7" width="6.453125" customWidth="1"/>
    <col min="8" max="8" width="2.81640625" customWidth="1"/>
    <col min="9" max="9" width="6.453125" customWidth="1"/>
    <col min="10" max="10" width="2.81640625" customWidth="1"/>
    <col min="11" max="11" width="6.453125" customWidth="1"/>
    <col min="12" max="12" width="2.81640625" customWidth="1"/>
    <col min="13" max="13" width="6.453125" customWidth="1"/>
    <col min="14" max="14" width="2.81640625" customWidth="1"/>
    <col min="15" max="15" width="6.453125" customWidth="1"/>
    <col min="16" max="16" width="2.81640625" customWidth="1"/>
    <col min="17" max="17" width="6.453125" customWidth="1"/>
    <col min="18" max="18" width="2.81640625" customWidth="1"/>
    <col min="19" max="19" width="6.453125" customWidth="1"/>
    <col min="20" max="20" width="2.81640625" customWidth="1"/>
    <col min="21" max="21" width="6.453125" customWidth="1"/>
    <col min="22" max="22" width="2.81640625" customWidth="1"/>
    <col min="23" max="23" width="6.453125" customWidth="1"/>
    <col min="24" max="24" width="2.81640625" customWidth="1"/>
    <col min="25" max="25" width="6.453125" customWidth="1"/>
    <col min="26" max="26" width="2.81640625" customWidth="1"/>
    <col min="27" max="27" width="6.453125" customWidth="1"/>
    <col min="28" max="28" width="2.81640625" customWidth="1"/>
    <col min="29" max="29" width="6.453125" customWidth="1"/>
    <col min="30" max="30" width="2.81640625" customWidth="1"/>
    <col min="31" max="31" width="6.453125" customWidth="1"/>
    <col min="32" max="32" width="2.81640625" customWidth="1"/>
    <col min="33" max="33" width="6.453125" customWidth="1"/>
    <col min="34" max="34" width="2.81640625" customWidth="1"/>
    <col min="35" max="35" width="8.7265625" hidden="1" customWidth="1"/>
    <col min="36" max="36" width="8.6328125" customWidth="1"/>
  </cols>
  <sheetData>
    <row r="1" spans="1:36" ht="12" customHeight="1" x14ac:dyDescent="0.35">
      <c r="A1" t="s">
        <v>33</v>
      </c>
    </row>
    <row r="2" spans="1:36" ht="15" thickBot="1" x14ac:dyDescent="0.4">
      <c r="B2" s="177" t="s">
        <v>182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</row>
    <row r="3" spans="1:36" ht="15" thickBot="1" x14ac:dyDescent="0.4">
      <c r="B3" s="2" t="s">
        <v>0</v>
      </c>
      <c r="C3" s="187" t="s">
        <v>76</v>
      </c>
      <c r="D3" s="188"/>
      <c r="E3" s="187" t="s">
        <v>77</v>
      </c>
      <c r="F3" s="188"/>
      <c r="G3" s="187" t="s">
        <v>78</v>
      </c>
      <c r="H3" s="188"/>
      <c r="I3" s="187" t="s">
        <v>79</v>
      </c>
      <c r="J3" s="188"/>
      <c r="K3" s="187" t="s">
        <v>80</v>
      </c>
      <c r="L3" s="188"/>
      <c r="M3" s="187" t="s">
        <v>81</v>
      </c>
      <c r="N3" s="188"/>
      <c r="O3" s="187" t="s">
        <v>82</v>
      </c>
      <c r="P3" s="188"/>
      <c r="Q3" s="187" t="s">
        <v>83</v>
      </c>
      <c r="R3" s="188"/>
      <c r="S3" s="187" t="s">
        <v>84</v>
      </c>
      <c r="T3" s="188"/>
      <c r="U3" s="187" t="s">
        <v>85</v>
      </c>
      <c r="V3" s="188"/>
      <c r="W3" s="187" t="s">
        <v>86</v>
      </c>
      <c r="X3" s="188"/>
      <c r="Y3" s="187" t="s">
        <v>87</v>
      </c>
      <c r="Z3" s="188"/>
      <c r="AA3" s="187" t="s">
        <v>88</v>
      </c>
      <c r="AB3" s="188"/>
      <c r="AC3" s="187" t="s">
        <v>89</v>
      </c>
      <c r="AD3" s="188"/>
      <c r="AE3" s="187" t="s">
        <v>90</v>
      </c>
      <c r="AF3" s="188"/>
      <c r="AG3" s="187" t="s">
        <v>91</v>
      </c>
      <c r="AH3" s="188"/>
      <c r="AI3" s="33" t="s">
        <v>69</v>
      </c>
      <c r="AJ3" s="48" t="s">
        <v>32</v>
      </c>
    </row>
    <row r="4" spans="1:36" x14ac:dyDescent="0.35">
      <c r="A4">
        <f>RANK(AJ4,$AJ$4:$AJ$21,0)</f>
        <v>4</v>
      </c>
      <c r="B4" s="52" t="s">
        <v>1</v>
      </c>
      <c r="C4" s="5" t="s">
        <v>234</v>
      </c>
      <c r="D4" s="6">
        <v>16</v>
      </c>
      <c r="E4" s="5" t="s">
        <v>193</v>
      </c>
      <c r="F4" s="6">
        <v>15</v>
      </c>
      <c r="G4" s="5" t="s">
        <v>232</v>
      </c>
      <c r="H4" s="6">
        <v>1</v>
      </c>
      <c r="I4" s="5" t="s">
        <v>143</v>
      </c>
      <c r="J4" s="6">
        <v>12</v>
      </c>
      <c r="K4" s="5" t="s">
        <v>180</v>
      </c>
      <c r="L4" s="6">
        <v>11</v>
      </c>
      <c r="M4" s="5" t="s">
        <v>204</v>
      </c>
      <c r="N4" s="6">
        <v>2</v>
      </c>
      <c r="O4" s="5" t="s">
        <v>189</v>
      </c>
      <c r="P4" s="6">
        <v>10</v>
      </c>
      <c r="Q4" s="5" t="s">
        <v>179</v>
      </c>
      <c r="R4" s="6">
        <v>14</v>
      </c>
      <c r="S4" s="5" t="s">
        <v>107</v>
      </c>
      <c r="T4" s="6">
        <v>9</v>
      </c>
      <c r="U4" s="5" t="s">
        <v>190</v>
      </c>
      <c r="V4" s="6">
        <v>3</v>
      </c>
      <c r="W4" s="5" t="s">
        <v>147</v>
      </c>
      <c r="X4" s="6">
        <v>8</v>
      </c>
      <c r="Y4" s="5" t="s">
        <v>181</v>
      </c>
      <c r="Z4" s="6">
        <v>13</v>
      </c>
      <c r="AA4" s="5" t="s">
        <v>109</v>
      </c>
      <c r="AB4" s="6">
        <v>7</v>
      </c>
      <c r="AC4" s="5" t="s">
        <v>148</v>
      </c>
      <c r="AD4" s="6">
        <v>4</v>
      </c>
      <c r="AE4" s="5" t="s">
        <v>192</v>
      </c>
      <c r="AF4" s="6">
        <v>6</v>
      </c>
      <c r="AG4" s="5" t="s">
        <v>145</v>
      </c>
      <c r="AH4" s="6">
        <v>5</v>
      </c>
      <c r="AI4" s="7">
        <f>SUM(D4:AH4)</f>
        <v>136</v>
      </c>
      <c r="AJ4" s="7">
        <f t="shared" ref="AJ4:AJ21" si="0">SUM(C29,E29,G29,I29,K29,M29,O29,Q29,S29,U29,W29,Y29,AA29,AC29,AE29,AG29)</f>
        <v>76</v>
      </c>
    </row>
    <row r="5" spans="1:36" x14ac:dyDescent="0.35">
      <c r="A5">
        <f t="shared" ref="A5:A21" si="1">RANK(AJ5,$AJ$4:$AJ$21,0)</f>
        <v>16</v>
      </c>
      <c r="B5" s="8" t="s">
        <v>11</v>
      </c>
      <c r="C5" s="9" t="s">
        <v>245</v>
      </c>
      <c r="D5" s="10">
        <v>2</v>
      </c>
      <c r="E5" s="9" t="s">
        <v>211</v>
      </c>
      <c r="F5" s="10">
        <v>14</v>
      </c>
      <c r="G5" s="9" t="s">
        <v>208</v>
      </c>
      <c r="H5" s="10">
        <v>3</v>
      </c>
      <c r="I5" s="9" t="s">
        <v>218</v>
      </c>
      <c r="J5" s="10">
        <v>5</v>
      </c>
      <c r="K5" s="9" t="s">
        <v>215</v>
      </c>
      <c r="L5" s="10">
        <v>10</v>
      </c>
      <c r="M5" s="9" t="s">
        <v>246</v>
      </c>
      <c r="N5" s="10">
        <v>4</v>
      </c>
      <c r="O5" s="9" t="s">
        <v>206</v>
      </c>
      <c r="P5" s="10">
        <v>8</v>
      </c>
      <c r="Q5" s="9" t="s">
        <v>222</v>
      </c>
      <c r="R5" s="10">
        <v>15</v>
      </c>
      <c r="S5" s="9" t="s">
        <v>217</v>
      </c>
      <c r="T5" s="10">
        <v>12</v>
      </c>
      <c r="U5" s="9" t="s">
        <v>224</v>
      </c>
      <c r="V5" s="10">
        <v>7</v>
      </c>
      <c r="W5" s="9" t="s">
        <v>221</v>
      </c>
      <c r="X5" s="10">
        <v>9</v>
      </c>
      <c r="Y5" s="9" t="s">
        <v>220</v>
      </c>
      <c r="Z5" s="10">
        <v>6</v>
      </c>
      <c r="AA5" s="9" t="s">
        <v>237</v>
      </c>
      <c r="AB5" s="10">
        <v>11</v>
      </c>
      <c r="AC5" s="9" t="s">
        <v>225</v>
      </c>
      <c r="AD5" s="10">
        <v>1</v>
      </c>
      <c r="AE5" s="9" t="s">
        <v>210</v>
      </c>
      <c r="AF5" s="10">
        <v>16</v>
      </c>
      <c r="AG5" s="9" t="s">
        <v>243</v>
      </c>
      <c r="AH5" s="10">
        <v>13</v>
      </c>
      <c r="AI5" s="11">
        <f t="shared" ref="AI5:AI21" si="2">SUM(D5:AH5)</f>
        <v>136</v>
      </c>
      <c r="AJ5" s="11">
        <f t="shared" si="0"/>
        <v>52</v>
      </c>
    </row>
    <row r="6" spans="1:36" x14ac:dyDescent="0.35">
      <c r="A6">
        <f t="shared" si="1"/>
        <v>14</v>
      </c>
      <c r="B6" s="4" t="s">
        <v>2</v>
      </c>
      <c r="C6" s="5" t="s">
        <v>234</v>
      </c>
      <c r="D6" s="100">
        <v>2</v>
      </c>
      <c r="E6" s="5" t="s">
        <v>193</v>
      </c>
      <c r="F6" s="100">
        <v>15</v>
      </c>
      <c r="G6" s="5" t="s">
        <v>232</v>
      </c>
      <c r="H6" s="100">
        <v>3</v>
      </c>
      <c r="I6" s="5" t="s">
        <v>108</v>
      </c>
      <c r="J6" s="100">
        <v>1</v>
      </c>
      <c r="K6" s="5" t="s">
        <v>180</v>
      </c>
      <c r="L6" s="100">
        <v>9</v>
      </c>
      <c r="M6" s="5" t="s">
        <v>204</v>
      </c>
      <c r="N6" s="100">
        <v>8</v>
      </c>
      <c r="O6" s="5" t="s">
        <v>189</v>
      </c>
      <c r="P6" s="100">
        <v>7</v>
      </c>
      <c r="Q6" s="5" t="s">
        <v>179</v>
      </c>
      <c r="R6" s="100">
        <v>16</v>
      </c>
      <c r="S6" s="5" t="s">
        <v>203</v>
      </c>
      <c r="T6" s="100">
        <v>4</v>
      </c>
      <c r="U6" s="5" t="s">
        <v>190</v>
      </c>
      <c r="V6" s="100">
        <v>12</v>
      </c>
      <c r="W6" s="5" t="s">
        <v>147</v>
      </c>
      <c r="X6" s="100">
        <v>11</v>
      </c>
      <c r="Y6" s="5" t="s">
        <v>181</v>
      </c>
      <c r="Z6" s="100">
        <v>10</v>
      </c>
      <c r="AA6" s="5" t="s">
        <v>109</v>
      </c>
      <c r="AB6" s="100">
        <v>6</v>
      </c>
      <c r="AC6" s="5" t="s">
        <v>146</v>
      </c>
      <c r="AD6" s="100">
        <v>5</v>
      </c>
      <c r="AE6" s="5" t="s">
        <v>192</v>
      </c>
      <c r="AF6" s="100">
        <v>14</v>
      </c>
      <c r="AG6" s="5" t="s">
        <v>110</v>
      </c>
      <c r="AH6" s="100">
        <v>13</v>
      </c>
      <c r="AI6" s="7">
        <f t="shared" si="2"/>
        <v>136</v>
      </c>
      <c r="AJ6" s="7">
        <f t="shared" si="0"/>
        <v>60</v>
      </c>
    </row>
    <row r="7" spans="1:36" x14ac:dyDescent="0.35">
      <c r="A7">
        <f t="shared" si="1"/>
        <v>3</v>
      </c>
      <c r="B7" s="8" t="s">
        <v>5</v>
      </c>
      <c r="C7" s="9" t="s">
        <v>245</v>
      </c>
      <c r="D7" s="10">
        <v>1</v>
      </c>
      <c r="E7" s="9" t="s">
        <v>211</v>
      </c>
      <c r="F7" s="10">
        <v>16</v>
      </c>
      <c r="G7" s="9" t="s">
        <v>223</v>
      </c>
      <c r="H7" s="10">
        <v>8</v>
      </c>
      <c r="I7" s="9" t="s">
        <v>143</v>
      </c>
      <c r="J7" s="10">
        <v>2</v>
      </c>
      <c r="K7" s="9" t="s">
        <v>180</v>
      </c>
      <c r="L7" s="10">
        <v>12</v>
      </c>
      <c r="M7" s="9" t="s">
        <v>204</v>
      </c>
      <c r="N7" s="10">
        <v>10</v>
      </c>
      <c r="O7" s="9" t="s">
        <v>189</v>
      </c>
      <c r="P7" s="10">
        <v>9</v>
      </c>
      <c r="Q7" s="9" t="s">
        <v>179</v>
      </c>
      <c r="R7" s="10">
        <v>15</v>
      </c>
      <c r="S7" s="9" t="s">
        <v>107</v>
      </c>
      <c r="T7" s="10">
        <v>13</v>
      </c>
      <c r="U7" s="9" t="s">
        <v>207</v>
      </c>
      <c r="V7" s="10">
        <v>7</v>
      </c>
      <c r="W7" s="9" t="s">
        <v>147</v>
      </c>
      <c r="X7" s="10">
        <v>4</v>
      </c>
      <c r="Y7" s="9" t="s">
        <v>181</v>
      </c>
      <c r="Z7" s="10">
        <v>5</v>
      </c>
      <c r="AA7" s="9" t="s">
        <v>109</v>
      </c>
      <c r="AB7" s="10">
        <v>11</v>
      </c>
      <c r="AC7" s="9" t="s">
        <v>146</v>
      </c>
      <c r="AD7" s="10">
        <v>6</v>
      </c>
      <c r="AE7" s="9" t="s">
        <v>192</v>
      </c>
      <c r="AF7" s="10">
        <v>14</v>
      </c>
      <c r="AG7" s="9" t="s">
        <v>145</v>
      </c>
      <c r="AH7" s="10">
        <v>3</v>
      </c>
      <c r="AI7" s="11">
        <f t="shared" si="2"/>
        <v>136</v>
      </c>
      <c r="AJ7" s="11">
        <f t="shared" si="0"/>
        <v>77</v>
      </c>
    </row>
    <row r="8" spans="1:36" x14ac:dyDescent="0.35">
      <c r="A8">
        <f t="shared" si="1"/>
        <v>1</v>
      </c>
      <c r="B8" s="4" t="s">
        <v>13</v>
      </c>
      <c r="C8" s="5" t="s">
        <v>245</v>
      </c>
      <c r="D8" s="101">
        <v>7</v>
      </c>
      <c r="E8" s="5" t="s">
        <v>211</v>
      </c>
      <c r="F8" s="101">
        <v>16</v>
      </c>
      <c r="G8" s="5" t="s">
        <v>223</v>
      </c>
      <c r="H8" s="101">
        <v>10</v>
      </c>
      <c r="I8" s="5" t="s">
        <v>218</v>
      </c>
      <c r="J8" s="101">
        <v>2</v>
      </c>
      <c r="K8" s="5" t="s">
        <v>215</v>
      </c>
      <c r="L8" s="101">
        <v>12</v>
      </c>
      <c r="M8" s="5" t="s">
        <v>244</v>
      </c>
      <c r="N8" s="101">
        <v>9</v>
      </c>
      <c r="O8" s="5" t="s">
        <v>206</v>
      </c>
      <c r="P8" s="101">
        <v>8</v>
      </c>
      <c r="Q8" s="5" t="s">
        <v>222</v>
      </c>
      <c r="R8" s="101">
        <v>1</v>
      </c>
      <c r="S8" s="5" t="s">
        <v>217</v>
      </c>
      <c r="T8" s="101">
        <v>4</v>
      </c>
      <c r="U8" s="5" t="s">
        <v>207</v>
      </c>
      <c r="V8" s="101">
        <v>11</v>
      </c>
      <c r="W8" s="5" t="s">
        <v>221</v>
      </c>
      <c r="X8" s="101">
        <v>6</v>
      </c>
      <c r="Y8" s="5" t="s">
        <v>220</v>
      </c>
      <c r="Z8" s="101">
        <v>15</v>
      </c>
      <c r="AA8" s="5" t="s">
        <v>237</v>
      </c>
      <c r="AB8" s="101">
        <v>13</v>
      </c>
      <c r="AC8" s="5" t="s">
        <v>216</v>
      </c>
      <c r="AD8" s="101">
        <v>5</v>
      </c>
      <c r="AE8" s="5" t="s">
        <v>210</v>
      </c>
      <c r="AF8" s="101">
        <v>14</v>
      </c>
      <c r="AG8" s="5" t="s">
        <v>214</v>
      </c>
      <c r="AH8" s="101">
        <v>3</v>
      </c>
      <c r="AI8" s="7">
        <f t="shared" si="2"/>
        <v>136</v>
      </c>
      <c r="AJ8" s="7">
        <f t="shared" si="0"/>
        <v>87</v>
      </c>
    </row>
    <row r="9" spans="1:36" x14ac:dyDescent="0.35">
      <c r="A9">
        <f t="shared" si="1"/>
        <v>15</v>
      </c>
      <c r="B9" s="8" t="s">
        <v>9</v>
      </c>
      <c r="C9" s="9" t="s">
        <v>234</v>
      </c>
      <c r="D9" s="10">
        <v>1</v>
      </c>
      <c r="E9" s="9" t="s">
        <v>193</v>
      </c>
      <c r="F9" s="10">
        <v>16</v>
      </c>
      <c r="G9" s="9" t="s">
        <v>232</v>
      </c>
      <c r="H9" s="10">
        <v>11</v>
      </c>
      <c r="I9" s="9" t="s">
        <v>143</v>
      </c>
      <c r="J9" s="10">
        <v>14</v>
      </c>
      <c r="K9" s="9" t="s">
        <v>180</v>
      </c>
      <c r="L9" s="10">
        <v>12</v>
      </c>
      <c r="M9" s="9" t="s">
        <v>204</v>
      </c>
      <c r="N9" s="10">
        <v>3</v>
      </c>
      <c r="O9" s="9" t="s">
        <v>189</v>
      </c>
      <c r="P9" s="10">
        <v>9</v>
      </c>
      <c r="Q9" s="9" t="s">
        <v>179</v>
      </c>
      <c r="R9" s="10">
        <v>8</v>
      </c>
      <c r="S9" s="9" t="s">
        <v>107</v>
      </c>
      <c r="T9" s="10">
        <v>2</v>
      </c>
      <c r="U9" s="9" t="s">
        <v>195</v>
      </c>
      <c r="V9" s="10">
        <v>5</v>
      </c>
      <c r="W9" s="9" t="s">
        <v>147</v>
      </c>
      <c r="X9" s="10">
        <v>10</v>
      </c>
      <c r="Y9" s="9" t="s">
        <v>181</v>
      </c>
      <c r="Z9" s="10">
        <v>15</v>
      </c>
      <c r="AA9" s="9" t="s">
        <v>109</v>
      </c>
      <c r="AB9" s="10">
        <v>13</v>
      </c>
      <c r="AC9" s="9" t="s">
        <v>148</v>
      </c>
      <c r="AD9" s="10">
        <v>4</v>
      </c>
      <c r="AE9" s="9" t="s">
        <v>192</v>
      </c>
      <c r="AF9" s="10">
        <v>6</v>
      </c>
      <c r="AG9" s="9" t="s">
        <v>110</v>
      </c>
      <c r="AH9" s="10">
        <v>7</v>
      </c>
      <c r="AI9" s="11">
        <f t="shared" si="2"/>
        <v>136</v>
      </c>
      <c r="AJ9" s="11">
        <f t="shared" si="0"/>
        <v>55</v>
      </c>
    </row>
    <row r="10" spans="1:36" x14ac:dyDescent="0.35">
      <c r="A10">
        <f t="shared" si="1"/>
        <v>2</v>
      </c>
      <c r="B10" s="4" t="s">
        <v>10</v>
      </c>
      <c r="C10" s="5" t="s">
        <v>227</v>
      </c>
      <c r="D10" s="102">
        <v>4</v>
      </c>
      <c r="E10" s="5" t="s">
        <v>211</v>
      </c>
      <c r="F10" s="102">
        <v>16</v>
      </c>
      <c r="G10" s="5" t="s">
        <v>223</v>
      </c>
      <c r="H10" s="102">
        <v>10</v>
      </c>
      <c r="I10" s="5" t="s">
        <v>205</v>
      </c>
      <c r="J10" s="102">
        <v>2</v>
      </c>
      <c r="K10" s="5" t="s">
        <v>215</v>
      </c>
      <c r="L10" s="102">
        <v>15</v>
      </c>
      <c r="M10" s="5" t="s">
        <v>244</v>
      </c>
      <c r="N10" s="102">
        <v>5</v>
      </c>
      <c r="O10" s="5" t="s">
        <v>206</v>
      </c>
      <c r="P10" s="102">
        <v>7</v>
      </c>
      <c r="Q10" s="5" t="s">
        <v>222</v>
      </c>
      <c r="R10" s="102">
        <v>9</v>
      </c>
      <c r="S10" s="5" t="s">
        <v>217</v>
      </c>
      <c r="T10" s="102">
        <v>12</v>
      </c>
      <c r="U10" s="5" t="s">
        <v>207</v>
      </c>
      <c r="V10" s="102">
        <v>11</v>
      </c>
      <c r="W10" s="5" t="s">
        <v>221</v>
      </c>
      <c r="X10" s="102">
        <v>8</v>
      </c>
      <c r="Y10" s="5" t="s">
        <v>220</v>
      </c>
      <c r="Z10" s="102">
        <v>14</v>
      </c>
      <c r="AA10" s="5" t="s">
        <v>237</v>
      </c>
      <c r="AB10" s="102">
        <v>13</v>
      </c>
      <c r="AC10" s="5" t="s">
        <v>225</v>
      </c>
      <c r="AD10" s="102">
        <v>1</v>
      </c>
      <c r="AE10" s="5" t="s">
        <v>210</v>
      </c>
      <c r="AF10" s="102">
        <v>6</v>
      </c>
      <c r="AG10" s="5" t="s">
        <v>243</v>
      </c>
      <c r="AH10" s="102">
        <v>3</v>
      </c>
      <c r="AI10" s="7">
        <f t="shared" si="2"/>
        <v>136</v>
      </c>
      <c r="AJ10" s="7">
        <f t="shared" si="0"/>
        <v>79</v>
      </c>
    </row>
    <row r="11" spans="1:36" x14ac:dyDescent="0.35">
      <c r="A11">
        <f t="shared" si="1"/>
        <v>5</v>
      </c>
      <c r="B11" s="8" t="s">
        <v>14</v>
      </c>
      <c r="C11" s="9" t="s">
        <v>245</v>
      </c>
      <c r="D11" s="10">
        <v>6</v>
      </c>
      <c r="E11" s="9" t="s">
        <v>211</v>
      </c>
      <c r="F11" s="10">
        <v>16</v>
      </c>
      <c r="G11" s="9" t="s">
        <v>223</v>
      </c>
      <c r="H11" s="10">
        <v>5</v>
      </c>
      <c r="I11" s="9" t="s">
        <v>218</v>
      </c>
      <c r="J11" s="10">
        <v>15</v>
      </c>
      <c r="K11" s="9" t="s">
        <v>215</v>
      </c>
      <c r="L11" s="10">
        <v>14</v>
      </c>
      <c r="M11" s="9" t="s">
        <v>244</v>
      </c>
      <c r="N11" s="10">
        <v>7</v>
      </c>
      <c r="O11" s="9" t="s">
        <v>206</v>
      </c>
      <c r="P11" s="10">
        <v>13</v>
      </c>
      <c r="Q11" s="9" t="s">
        <v>222</v>
      </c>
      <c r="R11" s="10">
        <v>9</v>
      </c>
      <c r="S11" s="9" t="s">
        <v>217</v>
      </c>
      <c r="T11" s="10">
        <v>8</v>
      </c>
      <c r="U11" s="9" t="s">
        <v>224</v>
      </c>
      <c r="V11" s="10">
        <v>4</v>
      </c>
      <c r="W11" s="9" t="s">
        <v>209</v>
      </c>
      <c r="X11" s="10">
        <v>1</v>
      </c>
      <c r="Y11" s="9" t="s">
        <v>220</v>
      </c>
      <c r="Z11" s="10">
        <v>12</v>
      </c>
      <c r="AA11" s="9" t="s">
        <v>237</v>
      </c>
      <c r="AB11" s="10">
        <v>3</v>
      </c>
      <c r="AC11" s="9" t="s">
        <v>225</v>
      </c>
      <c r="AD11" s="10">
        <v>2</v>
      </c>
      <c r="AE11" s="9" t="s">
        <v>210</v>
      </c>
      <c r="AF11" s="10">
        <v>11</v>
      </c>
      <c r="AG11" s="9" t="s">
        <v>214</v>
      </c>
      <c r="AH11" s="10">
        <v>10</v>
      </c>
      <c r="AI11" s="11">
        <f t="shared" si="2"/>
        <v>136</v>
      </c>
      <c r="AJ11" s="11">
        <f t="shared" si="0"/>
        <v>74</v>
      </c>
    </row>
    <row r="12" spans="1:36" x14ac:dyDescent="0.35">
      <c r="A12">
        <f t="shared" si="1"/>
        <v>11</v>
      </c>
      <c r="B12" s="4" t="s">
        <v>12</v>
      </c>
      <c r="C12" s="5" t="s">
        <v>234</v>
      </c>
      <c r="D12" s="101">
        <v>4</v>
      </c>
      <c r="E12" s="5" t="s">
        <v>193</v>
      </c>
      <c r="F12" s="101">
        <v>16</v>
      </c>
      <c r="G12" s="5" t="s">
        <v>232</v>
      </c>
      <c r="H12" s="101">
        <v>13</v>
      </c>
      <c r="I12" s="5" t="s">
        <v>143</v>
      </c>
      <c r="J12" s="101">
        <v>7</v>
      </c>
      <c r="K12" s="5" t="s">
        <v>180</v>
      </c>
      <c r="L12" s="101">
        <v>11</v>
      </c>
      <c r="M12" s="5" t="s">
        <v>204</v>
      </c>
      <c r="N12" s="101">
        <v>3</v>
      </c>
      <c r="O12" s="5" t="s">
        <v>189</v>
      </c>
      <c r="P12" s="101">
        <v>10</v>
      </c>
      <c r="Q12" s="5" t="s">
        <v>179</v>
      </c>
      <c r="R12" s="101">
        <v>5</v>
      </c>
      <c r="S12" s="5" t="s">
        <v>203</v>
      </c>
      <c r="T12" s="101">
        <v>6</v>
      </c>
      <c r="U12" s="5" t="s">
        <v>190</v>
      </c>
      <c r="V12" s="101">
        <v>12</v>
      </c>
      <c r="W12" s="5" t="s">
        <v>147</v>
      </c>
      <c r="X12" s="101">
        <v>2</v>
      </c>
      <c r="Y12" s="5" t="s">
        <v>181</v>
      </c>
      <c r="Z12" s="101">
        <v>15</v>
      </c>
      <c r="AA12" s="5" t="s">
        <v>109</v>
      </c>
      <c r="AB12" s="101">
        <v>9</v>
      </c>
      <c r="AC12" s="5" t="s">
        <v>148</v>
      </c>
      <c r="AD12" s="101">
        <v>8</v>
      </c>
      <c r="AE12" s="5" t="s">
        <v>192</v>
      </c>
      <c r="AF12" s="101">
        <v>14</v>
      </c>
      <c r="AG12" s="5" t="s">
        <v>145</v>
      </c>
      <c r="AH12" s="101">
        <v>1</v>
      </c>
      <c r="AI12" s="7">
        <f t="shared" si="2"/>
        <v>136</v>
      </c>
      <c r="AJ12" s="7">
        <f t="shared" si="0"/>
        <v>65</v>
      </c>
    </row>
    <row r="13" spans="1:36" x14ac:dyDescent="0.35">
      <c r="A13">
        <f t="shared" si="1"/>
        <v>13</v>
      </c>
      <c r="B13" s="8" t="s">
        <v>8</v>
      </c>
      <c r="C13" s="9" t="s">
        <v>234</v>
      </c>
      <c r="D13" s="10">
        <v>8</v>
      </c>
      <c r="E13" s="9" t="s">
        <v>193</v>
      </c>
      <c r="F13" s="10">
        <v>16</v>
      </c>
      <c r="G13" s="9" t="s">
        <v>232</v>
      </c>
      <c r="H13" s="10">
        <v>13</v>
      </c>
      <c r="I13" s="9" t="s">
        <v>143</v>
      </c>
      <c r="J13" s="10">
        <v>9</v>
      </c>
      <c r="K13" s="9" t="s">
        <v>180</v>
      </c>
      <c r="L13" s="10">
        <v>12</v>
      </c>
      <c r="M13" s="9" t="s">
        <v>204</v>
      </c>
      <c r="N13" s="10">
        <v>5</v>
      </c>
      <c r="O13" s="9" t="s">
        <v>189</v>
      </c>
      <c r="P13" s="10">
        <v>7</v>
      </c>
      <c r="Q13" s="9" t="s">
        <v>179</v>
      </c>
      <c r="R13" s="10">
        <v>14</v>
      </c>
      <c r="S13" s="9" t="s">
        <v>107</v>
      </c>
      <c r="T13" s="10">
        <v>4</v>
      </c>
      <c r="U13" s="9" t="s">
        <v>190</v>
      </c>
      <c r="V13" s="10">
        <v>3</v>
      </c>
      <c r="W13" s="9" t="s">
        <v>147</v>
      </c>
      <c r="X13" s="10">
        <v>6</v>
      </c>
      <c r="Y13" s="9" t="s">
        <v>181</v>
      </c>
      <c r="Z13" s="10">
        <v>10</v>
      </c>
      <c r="AA13" s="9" t="s">
        <v>109</v>
      </c>
      <c r="AB13" s="10">
        <v>11</v>
      </c>
      <c r="AC13" s="9" t="s">
        <v>146</v>
      </c>
      <c r="AD13" s="10">
        <v>1</v>
      </c>
      <c r="AE13" s="9" t="s">
        <v>192</v>
      </c>
      <c r="AF13" s="10">
        <v>15</v>
      </c>
      <c r="AG13" s="9" t="s">
        <v>110</v>
      </c>
      <c r="AH13" s="10">
        <v>2</v>
      </c>
      <c r="AI13" s="11">
        <f t="shared" si="2"/>
        <v>136</v>
      </c>
      <c r="AJ13" s="11">
        <f t="shared" si="0"/>
        <v>61</v>
      </c>
    </row>
    <row r="14" spans="1:36" x14ac:dyDescent="0.35">
      <c r="A14">
        <f t="shared" si="1"/>
        <v>8</v>
      </c>
      <c r="B14" s="4" t="s">
        <v>6</v>
      </c>
      <c r="C14" s="5" t="s">
        <v>201</v>
      </c>
      <c r="D14" s="102">
        <v>7</v>
      </c>
      <c r="E14" s="5" t="s">
        <v>198</v>
      </c>
      <c r="F14" s="102">
        <v>16</v>
      </c>
      <c r="G14" s="5" t="s">
        <v>241</v>
      </c>
      <c r="H14" s="102">
        <v>12</v>
      </c>
      <c r="I14" s="5" t="s">
        <v>143</v>
      </c>
      <c r="J14" s="102">
        <v>4</v>
      </c>
      <c r="K14" s="5" t="s">
        <v>180</v>
      </c>
      <c r="L14" s="102">
        <v>11</v>
      </c>
      <c r="M14" s="5" t="s">
        <v>199</v>
      </c>
      <c r="N14" s="102">
        <v>2</v>
      </c>
      <c r="O14" s="5" t="s">
        <v>197</v>
      </c>
      <c r="P14" s="102">
        <v>13</v>
      </c>
      <c r="Q14" s="5" t="s">
        <v>179</v>
      </c>
      <c r="R14" s="102">
        <v>15</v>
      </c>
      <c r="S14" s="5" t="s">
        <v>107</v>
      </c>
      <c r="T14" s="102">
        <v>6</v>
      </c>
      <c r="U14" s="5" t="s">
        <v>238</v>
      </c>
      <c r="V14" s="102">
        <v>10</v>
      </c>
      <c r="W14" s="5" t="s">
        <v>239</v>
      </c>
      <c r="X14" s="102">
        <v>9</v>
      </c>
      <c r="Y14" s="5" t="s">
        <v>181</v>
      </c>
      <c r="Z14" s="102">
        <v>14</v>
      </c>
      <c r="AA14" s="5" t="s">
        <v>109</v>
      </c>
      <c r="AB14" s="102">
        <v>5</v>
      </c>
      <c r="AC14" s="5" t="s">
        <v>146</v>
      </c>
      <c r="AD14" s="102">
        <v>3</v>
      </c>
      <c r="AE14" s="5" t="s">
        <v>192</v>
      </c>
      <c r="AF14" s="102">
        <v>8</v>
      </c>
      <c r="AG14" s="5" t="s">
        <v>110</v>
      </c>
      <c r="AH14" s="102">
        <v>1</v>
      </c>
      <c r="AI14" s="7">
        <f t="shared" si="2"/>
        <v>136</v>
      </c>
      <c r="AJ14" s="7">
        <f t="shared" si="0"/>
        <v>71</v>
      </c>
    </row>
    <row r="15" spans="1:36" x14ac:dyDescent="0.35">
      <c r="A15">
        <f t="shared" si="1"/>
        <v>9</v>
      </c>
      <c r="B15" s="8" t="s">
        <v>4</v>
      </c>
      <c r="C15" s="9" t="s">
        <v>234</v>
      </c>
      <c r="D15" s="10">
        <v>8</v>
      </c>
      <c r="E15" s="9" t="s">
        <v>193</v>
      </c>
      <c r="F15" s="10">
        <v>16</v>
      </c>
      <c r="G15" s="9" t="s">
        <v>232</v>
      </c>
      <c r="H15" s="10">
        <v>7</v>
      </c>
      <c r="I15" s="9" t="s">
        <v>143</v>
      </c>
      <c r="J15" s="10">
        <v>11</v>
      </c>
      <c r="K15" s="9" t="s">
        <v>180</v>
      </c>
      <c r="L15" s="10">
        <v>12</v>
      </c>
      <c r="M15" s="9" t="s">
        <v>204</v>
      </c>
      <c r="N15" s="10">
        <v>3</v>
      </c>
      <c r="O15" s="9" t="s">
        <v>189</v>
      </c>
      <c r="P15" s="10">
        <v>14</v>
      </c>
      <c r="Q15" s="9" t="s">
        <v>179</v>
      </c>
      <c r="R15" s="10">
        <v>13</v>
      </c>
      <c r="S15" s="9" t="s">
        <v>107</v>
      </c>
      <c r="T15" s="10">
        <v>6</v>
      </c>
      <c r="U15" s="9" t="s">
        <v>190</v>
      </c>
      <c r="V15" s="10">
        <v>5</v>
      </c>
      <c r="W15" s="9" t="s">
        <v>147</v>
      </c>
      <c r="X15" s="10">
        <v>4</v>
      </c>
      <c r="Y15" s="9" t="s">
        <v>181</v>
      </c>
      <c r="Z15" s="10">
        <v>10</v>
      </c>
      <c r="AA15" s="9" t="s">
        <v>109</v>
      </c>
      <c r="AB15" s="10">
        <v>2</v>
      </c>
      <c r="AC15" s="9" t="s">
        <v>146</v>
      </c>
      <c r="AD15" s="10">
        <v>1</v>
      </c>
      <c r="AE15" s="9" t="s">
        <v>192</v>
      </c>
      <c r="AF15" s="10">
        <v>15</v>
      </c>
      <c r="AG15" s="9" t="s">
        <v>145</v>
      </c>
      <c r="AH15" s="10">
        <v>9</v>
      </c>
      <c r="AI15" s="11">
        <f t="shared" si="2"/>
        <v>136</v>
      </c>
      <c r="AJ15" s="11">
        <f t="shared" si="0"/>
        <v>70</v>
      </c>
    </row>
    <row r="16" spans="1:36" x14ac:dyDescent="0.35">
      <c r="A16">
        <f t="shared" si="1"/>
        <v>5</v>
      </c>
      <c r="B16" s="4" t="s">
        <v>7</v>
      </c>
      <c r="C16" s="5" t="s">
        <v>234</v>
      </c>
      <c r="D16" s="101">
        <v>1</v>
      </c>
      <c r="E16" s="5" t="s">
        <v>193</v>
      </c>
      <c r="F16" s="101">
        <v>16</v>
      </c>
      <c r="G16" s="5" t="s">
        <v>232</v>
      </c>
      <c r="H16" s="101">
        <v>12</v>
      </c>
      <c r="I16" s="5" t="s">
        <v>143</v>
      </c>
      <c r="J16" s="101">
        <v>5</v>
      </c>
      <c r="K16" s="5" t="s">
        <v>180</v>
      </c>
      <c r="L16" s="101">
        <v>13</v>
      </c>
      <c r="M16" s="5" t="s">
        <v>204</v>
      </c>
      <c r="N16" s="101">
        <v>6</v>
      </c>
      <c r="O16" s="5" t="s">
        <v>189</v>
      </c>
      <c r="P16" s="101">
        <v>10</v>
      </c>
      <c r="Q16" s="5" t="s">
        <v>179</v>
      </c>
      <c r="R16" s="101">
        <v>11</v>
      </c>
      <c r="S16" s="5" t="s">
        <v>203</v>
      </c>
      <c r="T16" s="101">
        <v>2</v>
      </c>
      <c r="U16" s="5" t="s">
        <v>190</v>
      </c>
      <c r="V16" s="101">
        <v>14</v>
      </c>
      <c r="W16" s="5" t="s">
        <v>147</v>
      </c>
      <c r="X16" s="101">
        <v>9</v>
      </c>
      <c r="Y16" s="5" t="s">
        <v>181</v>
      </c>
      <c r="Z16" s="101">
        <v>15</v>
      </c>
      <c r="AA16" s="5" t="s">
        <v>109</v>
      </c>
      <c r="AB16" s="101">
        <v>8</v>
      </c>
      <c r="AC16" s="5" t="s">
        <v>146</v>
      </c>
      <c r="AD16" s="101">
        <v>4</v>
      </c>
      <c r="AE16" s="5" t="s">
        <v>192</v>
      </c>
      <c r="AF16" s="101">
        <v>7</v>
      </c>
      <c r="AG16" s="5" t="s">
        <v>145</v>
      </c>
      <c r="AH16" s="101">
        <v>3</v>
      </c>
      <c r="AI16" s="7">
        <f t="shared" si="2"/>
        <v>136</v>
      </c>
      <c r="AJ16" s="7">
        <f t="shared" si="0"/>
        <v>74</v>
      </c>
    </row>
    <row r="17" spans="1:36" x14ac:dyDescent="0.35">
      <c r="A17">
        <f t="shared" si="1"/>
        <v>17</v>
      </c>
      <c r="B17" s="38" t="s">
        <v>71</v>
      </c>
      <c r="C17" s="36" t="s">
        <v>234</v>
      </c>
      <c r="D17" s="37">
        <v>1</v>
      </c>
      <c r="E17" s="36" t="s">
        <v>193</v>
      </c>
      <c r="F17" s="37">
        <v>16</v>
      </c>
      <c r="G17" s="36" t="s">
        <v>232</v>
      </c>
      <c r="H17" s="37">
        <v>6</v>
      </c>
      <c r="I17" s="36" t="s">
        <v>143</v>
      </c>
      <c r="J17" s="37">
        <v>9</v>
      </c>
      <c r="K17" s="36" t="s">
        <v>180</v>
      </c>
      <c r="L17" s="37">
        <v>7</v>
      </c>
      <c r="M17" s="36" t="s">
        <v>204</v>
      </c>
      <c r="N17" s="37">
        <v>4</v>
      </c>
      <c r="O17" s="36" t="s">
        <v>189</v>
      </c>
      <c r="P17" s="37">
        <v>5</v>
      </c>
      <c r="Q17" s="36" t="s">
        <v>179</v>
      </c>
      <c r="R17" s="37">
        <v>14</v>
      </c>
      <c r="S17" s="36" t="s">
        <v>203</v>
      </c>
      <c r="T17" s="37">
        <v>8</v>
      </c>
      <c r="U17" s="36" t="s">
        <v>195</v>
      </c>
      <c r="V17" s="37">
        <v>2</v>
      </c>
      <c r="W17" s="36" t="s">
        <v>147</v>
      </c>
      <c r="X17" s="37">
        <v>3</v>
      </c>
      <c r="Y17" s="36" t="s">
        <v>181</v>
      </c>
      <c r="Z17" s="37">
        <v>13</v>
      </c>
      <c r="AA17" s="36" t="s">
        <v>109</v>
      </c>
      <c r="AB17" s="37">
        <v>12</v>
      </c>
      <c r="AC17" s="36" t="s">
        <v>148</v>
      </c>
      <c r="AD17" s="37">
        <v>11</v>
      </c>
      <c r="AE17" s="36" t="s">
        <v>192</v>
      </c>
      <c r="AF17" s="37">
        <v>15</v>
      </c>
      <c r="AG17" s="36" t="s">
        <v>110</v>
      </c>
      <c r="AH17" s="37">
        <v>10</v>
      </c>
      <c r="AI17" s="34">
        <f t="shared" si="2"/>
        <v>136</v>
      </c>
      <c r="AJ17" s="35">
        <f t="shared" si="0"/>
        <v>42</v>
      </c>
    </row>
    <row r="18" spans="1:36" x14ac:dyDescent="0.35">
      <c r="A18">
        <f t="shared" si="1"/>
        <v>7</v>
      </c>
      <c r="B18" s="4" t="s">
        <v>3</v>
      </c>
      <c r="C18" s="5" t="s">
        <v>234</v>
      </c>
      <c r="D18" s="102">
        <v>12</v>
      </c>
      <c r="E18" s="5" t="s">
        <v>193</v>
      </c>
      <c r="F18" s="102">
        <v>16</v>
      </c>
      <c r="G18" s="5" t="s">
        <v>232</v>
      </c>
      <c r="H18" s="102">
        <v>9</v>
      </c>
      <c r="I18" s="5" t="s">
        <v>143</v>
      </c>
      <c r="J18" s="102">
        <v>8</v>
      </c>
      <c r="K18" s="5" t="s">
        <v>180</v>
      </c>
      <c r="L18" s="102">
        <v>13</v>
      </c>
      <c r="M18" s="5" t="s">
        <v>204</v>
      </c>
      <c r="N18" s="102">
        <v>5</v>
      </c>
      <c r="O18" s="5" t="s">
        <v>189</v>
      </c>
      <c r="P18" s="102">
        <v>11</v>
      </c>
      <c r="Q18" s="5" t="s">
        <v>179</v>
      </c>
      <c r="R18" s="102">
        <v>10</v>
      </c>
      <c r="S18" s="5" t="s">
        <v>107</v>
      </c>
      <c r="T18" s="102">
        <v>3</v>
      </c>
      <c r="U18" s="5" t="s">
        <v>190</v>
      </c>
      <c r="V18" s="102">
        <v>1</v>
      </c>
      <c r="W18" s="5" t="s">
        <v>127</v>
      </c>
      <c r="X18" s="102">
        <v>2</v>
      </c>
      <c r="Y18" s="5" t="s">
        <v>181</v>
      </c>
      <c r="Z18" s="102">
        <v>14</v>
      </c>
      <c r="AA18" s="5" t="s">
        <v>109</v>
      </c>
      <c r="AB18" s="102">
        <v>4</v>
      </c>
      <c r="AC18" s="5" t="s">
        <v>148</v>
      </c>
      <c r="AD18" s="102">
        <v>6</v>
      </c>
      <c r="AE18" s="5" t="s">
        <v>192</v>
      </c>
      <c r="AF18" s="102">
        <v>15</v>
      </c>
      <c r="AG18" s="5" t="s">
        <v>145</v>
      </c>
      <c r="AH18" s="102">
        <v>7</v>
      </c>
      <c r="AI18" s="55">
        <f t="shared" si="2"/>
        <v>136</v>
      </c>
      <c r="AJ18" s="58">
        <f t="shared" si="0"/>
        <v>72</v>
      </c>
    </row>
    <row r="19" spans="1:36" x14ac:dyDescent="0.35">
      <c r="A19">
        <f t="shared" si="1"/>
        <v>9</v>
      </c>
      <c r="B19" s="38" t="s">
        <v>184</v>
      </c>
      <c r="C19" s="36" t="s">
        <v>234</v>
      </c>
      <c r="D19" s="37">
        <v>1</v>
      </c>
      <c r="E19" s="36" t="s">
        <v>193</v>
      </c>
      <c r="F19" s="37">
        <v>15</v>
      </c>
      <c r="G19" s="36" t="s">
        <v>232</v>
      </c>
      <c r="H19" s="37">
        <v>9</v>
      </c>
      <c r="I19" s="36" t="s">
        <v>143</v>
      </c>
      <c r="J19" s="37">
        <v>2</v>
      </c>
      <c r="K19" s="36" t="s">
        <v>180</v>
      </c>
      <c r="L19" s="37">
        <v>13</v>
      </c>
      <c r="M19" s="36" t="s">
        <v>204</v>
      </c>
      <c r="N19" s="37">
        <v>7</v>
      </c>
      <c r="O19" s="36" t="s">
        <v>189</v>
      </c>
      <c r="P19" s="37">
        <v>11</v>
      </c>
      <c r="Q19" s="36" t="s">
        <v>179</v>
      </c>
      <c r="R19" s="37">
        <v>12</v>
      </c>
      <c r="S19" s="36" t="s">
        <v>107</v>
      </c>
      <c r="T19" s="37">
        <v>6</v>
      </c>
      <c r="U19" s="36" t="s">
        <v>195</v>
      </c>
      <c r="V19" s="37">
        <v>3</v>
      </c>
      <c r="W19" s="36" t="s">
        <v>147</v>
      </c>
      <c r="X19" s="37">
        <v>4</v>
      </c>
      <c r="Y19" s="36" t="s">
        <v>181</v>
      </c>
      <c r="Z19" s="37">
        <v>14</v>
      </c>
      <c r="AA19" s="36" t="s">
        <v>109</v>
      </c>
      <c r="AB19" s="37">
        <v>10</v>
      </c>
      <c r="AC19" s="36" t="s">
        <v>146</v>
      </c>
      <c r="AD19" s="37">
        <v>8</v>
      </c>
      <c r="AE19" s="36" t="s">
        <v>192</v>
      </c>
      <c r="AF19" s="37">
        <v>16</v>
      </c>
      <c r="AG19" s="36" t="s">
        <v>110</v>
      </c>
      <c r="AH19" s="37">
        <v>5</v>
      </c>
      <c r="AI19" s="22">
        <f t="shared" si="2"/>
        <v>136</v>
      </c>
      <c r="AJ19" s="11">
        <f t="shared" si="0"/>
        <v>70</v>
      </c>
    </row>
    <row r="20" spans="1:36" x14ac:dyDescent="0.35">
      <c r="A20">
        <f>RANK(AJ20,$AJ$4:$AJ$21,0)</f>
        <v>18</v>
      </c>
      <c r="B20" s="4" t="s">
        <v>230</v>
      </c>
      <c r="C20" s="5" t="s">
        <v>231</v>
      </c>
      <c r="D20" s="101">
        <v>9</v>
      </c>
      <c r="E20" s="5" t="s">
        <v>193</v>
      </c>
      <c r="F20" s="101">
        <v>13</v>
      </c>
      <c r="G20" s="5" t="s">
        <v>232</v>
      </c>
      <c r="H20" s="101">
        <v>1</v>
      </c>
      <c r="I20" s="5" t="s">
        <v>143</v>
      </c>
      <c r="J20" s="101">
        <v>16</v>
      </c>
      <c r="K20" s="5" t="s">
        <v>180</v>
      </c>
      <c r="L20" s="101">
        <v>6</v>
      </c>
      <c r="M20" s="5" t="s">
        <v>204</v>
      </c>
      <c r="N20" s="101">
        <v>14</v>
      </c>
      <c r="O20" s="5" t="s">
        <v>194</v>
      </c>
      <c r="P20" s="101">
        <v>4</v>
      </c>
      <c r="Q20" s="5" t="s">
        <v>150</v>
      </c>
      <c r="R20" s="101">
        <v>5</v>
      </c>
      <c r="S20" s="5" t="s">
        <v>203</v>
      </c>
      <c r="T20" s="101">
        <v>3</v>
      </c>
      <c r="U20" s="5" t="s">
        <v>190</v>
      </c>
      <c r="V20" s="101">
        <v>2</v>
      </c>
      <c r="W20" s="5" t="s">
        <v>147</v>
      </c>
      <c r="X20" s="101">
        <v>15</v>
      </c>
      <c r="Y20" s="5" t="s">
        <v>181</v>
      </c>
      <c r="Z20" s="101">
        <v>7</v>
      </c>
      <c r="AA20" s="5" t="s">
        <v>196</v>
      </c>
      <c r="AB20" s="101">
        <v>12</v>
      </c>
      <c r="AC20" s="5" t="s">
        <v>148</v>
      </c>
      <c r="AD20" s="101">
        <v>8</v>
      </c>
      <c r="AE20" s="5" t="s">
        <v>192</v>
      </c>
      <c r="AF20" s="101">
        <v>10</v>
      </c>
      <c r="AG20" s="5" t="s">
        <v>110</v>
      </c>
      <c r="AH20" s="101">
        <v>11</v>
      </c>
      <c r="AI20" s="55">
        <f t="shared" si="2"/>
        <v>136</v>
      </c>
      <c r="AJ20" s="71">
        <f t="shared" si="0"/>
        <v>34</v>
      </c>
    </row>
    <row r="21" spans="1:36" ht="15" thickBot="1" x14ac:dyDescent="0.4">
      <c r="A21">
        <f t="shared" si="1"/>
        <v>12</v>
      </c>
      <c r="B21" s="38" t="s">
        <v>185</v>
      </c>
      <c r="C21" s="36" t="s">
        <v>234</v>
      </c>
      <c r="D21" s="37">
        <v>4</v>
      </c>
      <c r="E21" s="36" t="s">
        <v>193</v>
      </c>
      <c r="F21" s="37">
        <v>14</v>
      </c>
      <c r="G21" s="36" t="s">
        <v>232</v>
      </c>
      <c r="H21" s="37">
        <v>12</v>
      </c>
      <c r="I21" s="36" t="s">
        <v>143</v>
      </c>
      <c r="J21" s="37">
        <v>3</v>
      </c>
      <c r="K21" s="36" t="s">
        <v>180</v>
      </c>
      <c r="L21" s="37">
        <v>11</v>
      </c>
      <c r="M21" s="36" t="s">
        <v>204</v>
      </c>
      <c r="N21" s="37">
        <v>8</v>
      </c>
      <c r="O21" s="36" t="s">
        <v>189</v>
      </c>
      <c r="P21" s="37">
        <v>5</v>
      </c>
      <c r="Q21" s="36" t="s">
        <v>179</v>
      </c>
      <c r="R21" s="37">
        <v>10</v>
      </c>
      <c r="S21" s="36" t="s">
        <v>203</v>
      </c>
      <c r="T21" s="37">
        <v>7</v>
      </c>
      <c r="U21" s="36" t="s">
        <v>190</v>
      </c>
      <c r="V21" s="37">
        <v>6</v>
      </c>
      <c r="W21" s="36" t="s">
        <v>147</v>
      </c>
      <c r="X21" s="37">
        <v>9</v>
      </c>
      <c r="Y21" s="36" t="s">
        <v>181</v>
      </c>
      <c r="Z21" s="37">
        <v>16</v>
      </c>
      <c r="AA21" s="36" t="s">
        <v>109</v>
      </c>
      <c r="AB21" s="37">
        <v>13</v>
      </c>
      <c r="AC21" s="36" t="s">
        <v>146</v>
      </c>
      <c r="AD21" s="37">
        <v>1</v>
      </c>
      <c r="AE21" s="36" t="s">
        <v>192</v>
      </c>
      <c r="AF21" s="37">
        <v>15</v>
      </c>
      <c r="AG21" s="36" t="s">
        <v>110</v>
      </c>
      <c r="AH21" s="37">
        <v>2</v>
      </c>
      <c r="AI21" s="78">
        <f t="shared" si="2"/>
        <v>136</v>
      </c>
      <c r="AJ21" s="79">
        <f t="shared" si="0"/>
        <v>64</v>
      </c>
    </row>
    <row r="22" spans="1:36" ht="15" thickBot="1" x14ac:dyDescent="0.4">
      <c r="B22" s="39" t="s">
        <v>15</v>
      </c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40"/>
      <c r="AJ22" s="41"/>
    </row>
    <row r="23" spans="1:36" ht="15" thickBot="1" x14ac:dyDescent="0.4">
      <c r="C23" s="184" t="s">
        <v>183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6"/>
      <c r="AJ23" s="23"/>
    </row>
    <row r="24" spans="1:36" x14ac:dyDescent="0.35">
      <c r="F24" t="s">
        <v>33</v>
      </c>
    </row>
    <row r="27" spans="1:36" ht="15" thickBot="1" x14ac:dyDescent="0.4"/>
    <row r="28" spans="1:36" ht="15" thickBot="1" x14ac:dyDescent="0.4">
      <c r="B28" s="32" t="s">
        <v>0</v>
      </c>
      <c r="C28" s="181" t="str">
        <f>C3</f>
        <v>NYJ@CLE</v>
      </c>
      <c r="D28" s="181"/>
      <c r="E28" s="181" t="str">
        <f t="shared" ref="E28" si="3">E3</f>
        <v>BUF@MIN</v>
      </c>
      <c r="F28" s="181"/>
      <c r="G28" s="181" t="str">
        <f t="shared" ref="G28" si="4">G3</f>
        <v>NYG@HOU</v>
      </c>
      <c r="H28" s="181"/>
      <c r="I28" s="181" t="str">
        <f t="shared" ref="I28" si="5">I3</f>
        <v>GB@WAS</v>
      </c>
      <c r="J28" s="181"/>
      <c r="K28" s="181" t="str">
        <f t="shared" ref="K28" si="6">K3</f>
        <v>SF@KC</v>
      </c>
      <c r="L28" s="181"/>
      <c r="M28" s="181" t="str">
        <f t="shared" ref="M28" si="7">M3</f>
        <v>OAK@MIA</v>
      </c>
      <c r="N28" s="181"/>
      <c r="O28" s="181" t="str">
        <f t="shared" ref="O28" si="8">O3</f>
        <v>IND@PHI</v>
      </c>
      <c r="P28" s="181"/>
      <c r="Q28" s="181" t="str">
        <f t="shared" ref="Q28" si="9">Q3</f>
        <v>TEN@JAX</v>
      </c>
      <c r="R28" s="181"/>
      <c r="S28" s="181" t="str">
        <f t="shared" ref="S28" si="10">S3</f>
        <v>CIN@CAR</v>
      </c>
      <c r="T28" s="181"/>
      <c r="U28" s="181" t="str">
        <f t="shared" ref="U28" si="11">U3</f>
        <v>DEN@BAL</v>
      </c>
      <c r="V28" s="181"/>
      <c r="W28" s="181" t="str">
        <f t="shared" ref="W28" si="12">W3</f>
        <v>NO@ATL</v>
      </c>
      <c r="X28" s="181"/>
      <c r="Y28" s="181" t="str">
        <f t="shared" ref="Y28" si="13">Y3</f>
        <v>LAC@LAR</v>
      </c>
      <c r="Z28" s="181"/>
      <c r="AA28" s="181" t="str">
        <f t="shared" ref="AA28" si="14">AA3</f>
        <v>CHI@ARI</v>
      </c>
      <c r="AB28" s="181"/>
      <c r="AC28" s="181" t="str">
        <f t="shared" ref="AC28" si="15">AC3</f>
        <v>DAL@SEA</v>
      </c>
      <c r="AD28" s="181"/>
      <c r="AE28" s="181" t="str">
        <f t="shared" ref="AE28" si="16">AE3</f>
        <v>NE@DET</v>
      </c>
      <c r="AF28" s="181"/>
      <c r="AG28" s="181" t="str">
        <f t="shared" ref="AG28" si="17">AG3</f>
        <v>PIT@TB</v>
      </c>
      <c r="AH28" s="182"/>
      <c r="AI28" s="25"/>
    </row>
    <row r="29" spans="1:36" x14ac:dyDescent="0.35">
      <c r="B29" s="31" t="str">
        <f t="shared" ref="B29:B42" si="18">B4</f>
        <v>Tyson</v>
      </c>
      <c r="C29" s="180">
        <f>IF(C4="cle",D4,"-")</f>
        <v>16</v>
      </c>
      <c r="D29" s="180"/>
      <c r="E29" s="180" t="str">
        <f>IF(E4="buf",F4,"-")</f>
        <v>-</v>
      </c>
      <c r="F29" s="180"/>
      <c r="G29" s="180" t="str">
        <f>IF(G4="NYG",H4,"-")</f>
        <v>-</v>
      </c>
      <c r="H29" s="180"/>
      <c r="I29" s="180" t="str">
        <f>IF(I4="was",J4,"-")</f>
        <v>-</v>
      </c>
      <c r="J29" s="180"/>
      <c r="K29" s="180">
        <f>IF(K4="kc",L4,"-")</f>
        <v>11</v>
      </c>
      <c r="L29" s="180"/>
      <c r="M29" s="180">
        <f>IF(M4="mia",N4,"-")</f>
        <v>2</v>
      </c>
      <c r="N29" s="180"/>
      <c r="O29" s="180">
        <f>IF(O4="phi",P4,"-")</f>
        <v>10</v>
      </c>
      <c r="P29" s="180"/>
      <c r="Q29" s="180" t="str">
        <f>IF(Q4="ten",R4,"-")</f>
        <v>-</v>
      </c>
      <c r="R29" s="180"/>
      <c r="S29" s="180">
        <f>IF(S4="car",T4,"-")</f>
        <v>9</v>
      </c>
      <c r="T29" s="180"/>
      <c r="U29" s="180">
        <f>IF(U4="bal",V4,"-")</f>
        <v>3</v>
      </c>
      <c r="V29" s="180"/>
      <c r="W29" s="180" t="str">
        <f>IF(W4="no",X4,"-")</f>
        <v>-</v>
      </c>
      <c r="X29" s="180"/>
      <c r="Y29" s="180">
        <f>IF(Y4="lar",Z4,"-")</f>
        <v>13</v>
      </c>
      <c r="Z29" s="180"/>
      <c r="AA29" s="180">
        <f>IF(AA4="chi",AB4,"-")</f>
        <v>7</v>
      </c>
      <c r="AB29" s="180"/>
      <c r="AC29" s="180" t="str">
        <f>IF(AC4="sea",AD4,"-")</f>
        <v>-</v>
      </c>
      <c r="AD29" s="180"/>
      <c r="AE29" s="180" t="str">
        <f>IF(AE4="det",AF4,"-")</f>
        <v>-</v>
      </c>
      <c r="AF29" s="180"/>
      <c r="AG29" s="180">
        <f>IF(AG4="pit",AH4,"-")</f>
        <v>5</v>
      </c>
      <c r="AH29" s="189"/>
      <c r="AJ29" s="26">
        <f t="shared" ref="AJ29:AJ46" si="19">COUNTIF(C29:AH29,"&gt;=1")</f>
        <v>9</v>
      </c>
    </row>
    <row r="30" spans="1:36" x14ac:dyDescent="0.35">
      <c r="B30" s="14" t="str">
        <f t="shared" si="18"/>
        <v>Ben</v>
      </c>
      <c r="C30" s="171">
        <f t="shared" ref="C30:C46" si="20">IF(C5="cle",D5,"-")</f>
        <v>2</v>
      </c>
      <c r="D30" s="172"/>
      <c r="E30" s="171" t="str">
        <f t="shared" ref="E30:E46" si="21">IF(E5="buf",F5,"-")</f>
        <v>-</v>
      </c>
      <c r="F30" s="172"/>
      <c r="G30" s="171">
        <f t="shared" ref="G30:G46" si="22">IF(G5="NYG",H5,"-")</f>
        <v>3</v>
      </c>
      <c r="H30" s="172"/>
      <c r="I30" s="171" t="str">
        <f t="shared" ref="I30:I46" si="23">IF(I5="was",J5,"-")</f>
        <v>-</v>
      </c>
      <c r="J30" s="172"/>
      <c r="K30" s="171">
        <f t="shared" ref="K30:K46" si="24">IF(K5="kc",L5,"-")</f>
        <v>10</v>
      </c>
      <c r="L30" s="172"/>
      <c r="M30" s="171" t="str">
        <f t="shared" ref="M30:M46" si="25">IF(M5="mia",N5,"-")</f>
        <v>-</v>
      </c>
      <c r="N30" s="172"/>
      <c r="O30" s="171">
        <f t="shared" ref="O30:O46" si="26">IF(O5="phi",P5,"-")</f>
        <v>8</v>
      </c>
      <c r="P30" s="172"/>
      <c r="Q30" s="171" t="str">
        <f t="shared" ref="Q30:Q46" si="27">IF(Q5="ten",R5,"-")</f>
        <v>-</v>
      </c>
      <c r="R30" s="172"/>
      <c r="S30" s="171">
        <f t="shared" ref="S30:S46" si="28">IF(S5="car",T5,"-")</f>
        <v>12</v>
      </c>
      <c r="T30" s="172"/>
      <c r="U30" s="171" t="str">
        <f t="shared" ref="U30:U46" si="29">IF(U5="bal",V5,"-")</f>
        <v>-</v>
      </c>
      <c r="V30" s="172"/>
      <c r="W30" s="171" t="str">
        <f t="shared" ref="W30:W46" si="30">IF(W5="no",X5,"-")</f>
        <v>-</v>
      </c>
      <c r="X30" s="172"/>
      <c r="Y30" s="171">
        <f t="shared" ref="Y30:Y46" si="31">IF(Y5="lar",Z5,"-")</f>
        <v>6</v>
      </c>
      <c r="Z30" s="172"/>
      <c r="AA30" s="171">
        <f t="shared" ref="AA30:AA46" si="32">IF(AA5="chi",AB5,"-")</f>
        <v>11</v>
      </c>
      <c r="AB30" s="172"/>
      <c r="AC30" s="171" t="str">
        <f t="shared" ref="AC30:AC46" si="33">IF(AC5="sea",AD5,"-")</f>
        <v>-</v>
      </c>
      <c r="AD30" s="172"/>
      <c r="AE30" s="171" t="str">
        <f t="shared" ref="AE30:AE46" si="34">IF(AE5="det",AF5,"-")</f>
        <v>-</v>
      </c>
      <c r="AF30" s="172"/>
      <c r="AG30" s="171" t="str">
        <f t="shared" ref="AG30:AG46" si="35">IF(AG5="pit",AH5,"-")</f>
        <v>-</v>
      </c>
      <c r="AH30" s="173"/>
      <c r="AJ30" s="26">
        <f t="shared" si="19"/>
        <v>7</v>
      </c>
    </row>
    <row r="31" spans="1:36" x14ac:dyDescent="0.35">
      <c r="B31" s="13" t="str">
        <f t="shared" si="18"/>
        <v>Trevor</v>
      </c>
      <c r="C31" s="168">
        <f t="shared" si="20"/>
        <v>2</v>
      </c>
      <c r="D31" s="169"/>
      <c r="E31" s="168" t="str">
        <f t="shared" si="21"/>
        <v>-</v>
      </c>
      <c r="F31" s="169"/>
      <c r="G31" s="168" t="str">
        <f t="shared" si="22"/>
        <v>-</v>
      </c>
      <c r="H31" s="169"/>
      <c r="I31" s="168">
        <f t="shared" si="23"/>
        <v>1</v>
      </c>
      <c r="J31" s="169"/>
      <c r="K31" s="168">
        <f t="shared" si="24"/>
        <v>9</v>
      </c>
      <c r="L31" s="169"/>
      <c r="M31" s="168">
        <f t="shared" si="25"/>
        <v>8</v>
      </c>
      <c r="N31" s="169"/>
      <c r="O31" s="168">
        <f t="shared" si="26"/>
        <v>7</v>
      </c>
      <c r="P31" s="169"/>
      <c r="Q31" s="168" t="str">
        <f t="shared" si="27"/>
        <v>-</v>
      </c>
      <c r="R31" s="169"/>
      <c r="S31" s="168" t="str">
        <f t="shared" si="28"/>
        <v>-</v>
      </c>
      <c r="T31" s="169"/>
      <c r="U31" s="168">
        <f t="shared" si="29"/>
        <v>12</v>
      </c>
      <c r="V31" s="169"/>
      <c r="W31" s="168" t="str">
        <f t="shared" si="30"/>
        <v>-</v>
      </c>
      <c r="X31" s="169"/>
      <c r="Y31" s="168">
        <f t="shared" si="31"/>
        <v>10</v>
      </c>
      <c r="Z31" s="169"/>
      <c r="AA31" s="168">
        <f t="shared" si="32"/>
        <v>6</v>
      </c>
      <c r="AB31" s="169"/>
      <c r="AC31" s="168">
        <f t="shared" si="33"/>
        <v>5</v>
      </c>
      <c r="AD31" s="169"/>
      <c r="AE31" s="168" t="str">
        <f t="shared" si="34"/>
        <v>-</v>
      </c>
      <c r="AF31" s="169"/>
      <c r="AG31" s="168" t="str">
        <f t="shared" si="35"/>
        <v>-</v>
      </c>
      <c r="AH31" s="170"/>
      <c r="AJ31" s="26">
        <f t="shared" si="19"/>
        <v>9</v>
      </c>
    </row>
    <row r="32" spans="1:36" x14ac:dyDescent="0.35">
      <c r="B32" s="14" t="str">
        <f t="shared" si="18"/>
        <v>Alex</v>
      </c>
      <c r="C32" s="171">
        <f t="shared" si="20"/>
        <v>1</v>
      </c>
      <c r="D32" s="172"/>
      <c r="E32" s="171" t="str">
        <f t="shared" si="21"/>
        <v>-</v>
      </c>
      <c r="F32" s="172"/>
      <c r="G32" s="171" t="str">
        <f t="shared" si="22"/>
        <v>-</v>
      </c>
      <c r="H32" s="172"/>
      <c r="I32" s="171" t="str">
        <f t="shared" si="23"/>
        <v>-</v>
      </c>
      <c r="J32" s="172"/>
      <c r="K32" s="171">
        <f t="shared" si="24"/>
        <v>12</v>
      </c>
      <c r="L32" s="172"/>
      <c r="M32" s="171">
        <f t="shared" si="25"/>
        <v>10</v>
      </c>
      <c r="N32" s="172"/>
      <c r="O32" s="171">
        <f t="shared" si="26"/>
        <v>9</v>
      </c>
      <c r="P32" s="172"/>
      <c r="Q32" s="171" t="str">
        <f t="shared" si="27"/>
        <v>-</v>
      </c>
      <c r="R32" s="172"/>
      <c r="S32" s="171">
        <f t="shared" si="28"/>
        <v>13</v>
      </c>
      <c r="T32" s="172"/>
      <c r="U32" s="171">
        <f t="shared" si="29"/>
        <v>7</v>
      </c>
      <c r="V32" s="172"/>
      <c r="W32" s="171" t="str">
        <f t="shared" si="30"/>
        <v>-</v>
      </c>
      <c r="X32" s="172"/>
      <c r="Y32" s="171">
        <f t="shared" si="31"/>
        <v>5</v>
      </c>
      <c r="Z32" s="172"/>
      <c r="AA32" s="171">
        <f t="shared" si="32"/>
        <v>11</v>
      </c>
      <c r="AB32" s="172"/>
      <c r="AC32" s="171">
        <f t="shared" si="33"/>
        <v>6</v>
      </c>
      <c r="AD32" s="172"/>
      <c r="AE32" s="171" t="str">
        <f t="shared" si="34"/>
        <v>-</v>
      </c>
      <c r="AF32" s="172"/>
      <c r="AG32" s="171">
        <f t="shared" si="35"/>
        <v>3</v>
      </c>
      <c r="AH32" s="173"/>
      <c r="AJ32" s="26">
        <f t="shared" si="19"/>
        <v>10</v>
      </c>
    </row>
    <row r="33" spans="2:36" x14ac:dyDescent="0.35">
      <c r="B33" s="13" t="str">
        <f t="shared" si="18"/>
        <v>Katelyn</v>
      </c>
      <c r="C33" s="168">
        <f t="shared" si="20"/>
        <v>7</v>
      </c>
      <c r="D33" s="169"/>
      <c r="E33" s="168" t="str">
        <f t="shared" si="21"/>
        <v>-</v>
      </c>
      <c r="F33" s="169"/>
      <c r="G33" s="168" t="str">
        <f t="shared" si="22"/>
        <v>-</v>
      </c>
      <c r="H33" s="169"/>
      <c r="I33" s="168" t="str">
        <f t="shared" si="23"/>
        <v>-</v>
      </c>
      <c r="J33" s="169"/>
      <c r="K33" s="168">
        <f t="shared" si="24"/>
        <v>12</v>
      </c>
      <c r="L33" s="169"/>
      <c r="M33" s="168">
        <f t="shared" si="25"/>
        <v>9</v>
      </c>
      <c r="N33" s="169"/>
      <c r="O33" s="168">
        <f t="shared" si="26"/>
        <v>8</v>
      </c>
      <c r="P33" s="169"/>
      <c r="Q33" s="168" t="str">
        <f t="shared" si="27"/>
        <v>-</v>
      </c>
      <c r="R33" s="169"/>
      <c r="S33" s="168">
        <f t="shared" si="28"/>
        <v>4</v>
      </c>
      <c r="T33" s="169"/>
      <c r="U33" s="168">
        <f t="shared" si="29"/>
        <v>11</v>
      </c>
      <c r="V33" s="169"/>
      <c r="W33" s="168" t="str">
        <f t="shared" si="30"/>
        <v>-</v>
      </c>
      <c r="X33" s="169"/>
      <c r="Y33" s="168">
        <f t="shared" si="31"/>
        <v>15</v>
      </c>
      <c r="Z33" s="169"/>
      <c r="AA33" s="168">
        <f t="shared" si="32"/>
        <v>13</v>
      </c>
      <c r="AB33" s="169"/>
      <c r="AC33" s="168">
        <f t="shared" si="33"/>
        <v>5</v>
      </c>
      <c r="AD33" s="169"/>
      <c r="AE33" s="168" t="str">
        <f t="shared" si="34"/>
        <v>-</v>
      </c>
      <c r="AF33" s="169"/>
      <c r="AG33" s="168">
        <f t="shared" si="35"/>
        <v>3</v>
      </c>
      <c r="AH33" s="170"/>
      <c r="AJ33" s="26">
        <f t="shared" si="19"/>
        <v>10</v>
      </c>
    </row>
    <row r="34" spans="2:36" x14ac:dyDescent="0.35">
      <c r="B34" s="14" t="str">
        <f t="shared" si="18"/>
        <v>Shelby</v>
      </c>
      <c r="C34" s="171">
        <f t="shared" si="20"/>
        <v>1</v>
      </c>
      <c r="D34" s="172"/>
      <c r="E34" s="171" t="str">
        <f t="shared" si="21"/>
        <v>-</v>
      </c>
      <c r="F34" s="172"/>
      <c r="G34" s="171" t="str">
        <f t="shared" si="22"/>
        <v>-</v>
      </c>
      <c r="H34" s="172"/>
      <c r="I34" s="171" t="str">
        <f t="shared" si="23"/>
        <v>-</v>
      </c>
      <c r="J34" s="172"/>
      <c r="K34" s="171">
        <f t="shared" si="24"/>
        <v>12</v>
      </c>
      <c r="L34" s="172"/>
      <c r="M34" s="171">
        <f t="shared" si="25"/>
        <v>3</v>
      </c>
      <c r="N34" s="172"/>
      <c r="O34" s="171">
        <f t="shared" si="26"/>
        <v>9</v>
      </c>
      <c r="P34" s="172"/>
      <c r="Q34" s="171" t="str">
        <f t="shared" si="27"/>
        <v>-</v>
      </c>
      <c r="R34" s="172"/>
      <c r="S34" s="171">
        <f t="shared" si="28"/>
        <v>2</v>
      </c>
      <c r="T34" s="172"/>
      <c r="U34" s="171" t="str">
        <f t="shared" si="29"/>
        <v>-</v>
      </c>
      <c r="V34" s="172"/>
      <c r="W34" s="171" t="str">
        <f t="shared" si="30"/>
        <v>-</v>
      </c>
      <c r="X34" s="172"/>
      <c r="Y34" s="171">
        <f t="shared" si="31"/>
        <v>15</v>
      </c>
      <c r="Z34" s="172"/>
      <c r="AA34" s="171">
        <f t="shared" si="32"/>
        <v>13</v>
      </c>
      <c r="AB34" s="172"/>
      <c r="AC34" s="171" t="str">
        <f t="shared" si="33"/>
        <v>-</v>
      </c>
      <c r="AD34" s="172"/>
      <c r="AE34" s="171" t="str">
        <f t="shared" si="34"/>
        <v>-</v>
      </c>
      <c r="AF34" s="172"/>
      <c r="AG34" s="171" t="str">
        <f t="shared" si="35"/>
        <v>-</v>
      </c>
      <c r="AH34" s="173"/>
      <c r="AJ34" s="26">
        <f t="shared" si="19"/>
        <v>7</v>
      </c>
    </row>
    <row r="35" spans="2:36" x14ac:dyDescent="0.35">
      <c r="B35" s="13" t="str">
        <f t="shared" si="18"/>
        <v>Chris</v>
      </c>
      <c r="C35" s="168" t="str">
        <f t="shared" si="20"/>
        <v>-</v>
      </c>
      <c r="D35" s="169"/>
      <c r="E35" s="168" t="str">
        <f t="shared" si="21"/>
        <v>-</v>
      </c>
      <c r="F35" s="169"/>
      <c r="G35" s="168" t="str">
        <f t="shared" si="22"/>
        <v>-</v>
      </c>
      <c r="H35" s="169"/>
      <c r="I35" s="168">
        <f t="shared" si="23"/>
        <v>2</v>
      </c>
      <c r="J35" s="169"/>
      <c r="K35" s="168">
        <f t="shared" si="24"/>
        <v>15</v>
      </c>
      <c r="L35" s="169"/>
      <c r="M35" s="168">
        <f t="shared" si="25"/>
        <v>5</v>
      </c>
      <c r="N35" s="169"/>
      <c r="O35" s="168">
        <f t="shared" si="26"/>
        <v>7</v>
      </c>
      <c r="P35" s="169"/>
      <c r="Q35" s="168" t="str">
        <f t="shared" si="27"/>
        <v>-</v>
      </c>
      <c r="R35" s="169"/>
      <c r="S35" s="168">
        <f t="shared" si="28"/>
        <v>12</v>
      </c>
      <c r="T35" s="169"/>
      <c r="U35" s="168">
        <f t="shared" si="29"/>
        <v>11</v>
      </c>
      <c r="V35" s="169"/>
      <c r="W35" s="168" t="str">
        <f t="shared" si="30"/>
        <v>-</v>
      </c>
      <c r="X35" s="169"/>
      <c r="Y35" s="168">
        <f t="shared" si="31"/>
        <v>14</v>
      </c>
      <c r="Z35" s="169"/>
      <c r="AA35" s="168">
        <f t="shared" si="32"/>
        <v>13</v>
      </c>
      <c r="AB35" s="169"/>
      <c r="AC35" s="168" t="str">
        <f t="shared" si="33"/>
        <v>-</v>
      </c>
      <c r="AD35" s="169"/>
      <c r="AE35" s="168" t="str">
        <f t="shared" si="34"/>
        <v>-</v>
      </c>
      <c r="AF35" s="169"/>
      <c r="AG35" s="168" t="str">
        <f t="shared" si="35"/>
        <v>-</v>
      </c>
      <c r="AH35" s="170"/>
      <c r="AJ35" s="26">
        <f t="shared" si="19"/>
        <v>8</v>
      </c>
    </row>
    <row r="36" spans="2:36" x14ac:dyDescent="0.35">
      <c r="B36" s="14" t="str">
        <f t="shared" si="18"/>
        <v>Jeremy</v>
      </c>
      <c r="C36" s="171">
        <f t="shared" si="20"/>
        <v>6</v>
      </c>
      <c r="D36" s="172"/>
      <c r="E36" s="171" t="str">
        <f t="shared" si="21"/>
        <v>-</v>
      </c>
      <c r="F36" s="172"/>
      <c r="G36" s="171" t="str">
        <f t="shared" si="22"/>
        <v>-</v>
      </c>
      <c r="H36" s="172"/>
      <c r="I36" s="171" t="str">
        <f t="shared" si="23"/>
        <v>-</v>
      </c>
      <c r="J36" s="172"/>
      <c r="K36" s="171">
        <f t="shared" si="24"/>
        <v>14</v>
      </c>
      <c r="L36" s="172"/>
      <c r="M36" s="171">
        <f t="shared" si="25"/>
        <v>7</v>
      </c>
      <c r="N36" s="172"/>
      <c r="O36" s="171">
        <f t="shared" si="26"/>
        <v>13</v>
      </c>
      <c r="P36" s="172"/>
      <c r="Q36" s="171" t="str">
        <f t="shared" si="27"/>
        <v>-</v>
      </c>
      <c r="R36" s="172"/>
      <c r="S36" s="171">
        <f t="shared" si="28"/>
        <v>8</v>
      </c>
      <c r="T36" s="172"/>
      <c r="U36" s="171" t="str">
        <f t="shared" si="29"/>
        <v>-</v>
      </c>
      <c r="V36" s="172"/>
      <c r="W36" s="171">
        <f t="shared" si="30"/>
        <v>1</v>
      </c>
      <c r="X36" s="172"/>
      <c r="Y36" s="171">
        <f t="shared" si="31"/>
        <v>12</v>
      </c>
      <c r="Z36" s="172"/>
      <c r="AA36" s="171">
        <f t="shared" si="32"/>
        <v>3</v>
      </c>
      <c r="AB36" s="172"/>
      <c r="AC36" s="171" t="str">
        <f t="shared" si="33"/>
        <v>-</v>
      </c>
      <c r="AD36" s="172"/>
      <c r="AE36" s="171" t="str">
        <f t="shared" si="34"/>
        <v>-</v>
      </c>
      <c r="AF36" s="172"/>
      <c r="AG36" s="171">
        <f t="shared" si="35"/>
        <v>10</v>
      </c>
      <c r="AH36" s="173"/>
      <c r="AJ36" s="26">
        <f t="shared" si="19"/>
        <v>9</v>
      </c>
    </row>
    <row r="37" spans="2:36" x14ac:dyDescent="0.35">
      <c r="B37" s="13" t="str">
        <f t="shared" si="18"/>
        <v>Sam</v>
      </c>
      <c r="C37" s="168">
        <f t="shared" si="20"/>
        <v>4</v>
      </c>
      <c r="D37" s="169"/>
      <c r="E37" s="168" t="str">
        <f t="shared" si="21"/>
        <v>-</v>
      </c>
      <c r="F37" s="169"/>
      <c r="G37" s="168" t="str">
        <f t="shared" si="22"/>
        <v>-</v>
      </c>
      <c r="H37" s="169"/>
      <c r="I37" s="168" t="str">
        <f t="shared" si="23"/>
        <v>-</v>
      </c>
      <c r="J37" s="169"/>
      <c r="K37" s="168">
        <f t="shared" si="24"/>
        <v>11</v>
      </c>
      <c r="L37" s="169"/>
      <c r="M37" s="168">
        <f t="shared" si="25"/>
        <v>3</v>
      </c>
      <c r="N37" s="169"/>
      <c r="O37" s="168">
        <f t="shared" si="26"/>
        <v>10</v>
      </c>
      <c r="P37" s="169"/>
      <c r="Q37" s="168" t="str">
        <f t="shared" si="27"/>
        <v>-</v>
      </c>
      <c r="R37" s="169"/>
      <c r="S37" s="168" t="str">
        <f t="shared" si="28"/>
        <v>-</v>
      </c>
      <c r="T37" s="169"/>
      <c r="U37" s="168">
        <f t="shared" si="29"/>
        <v>12</v>
      </c>
      <c r="V37" s="169"/>
      <c r="W37" s="168" t="str">
        <f t="shared" si="30"/>
        <v>-</v>
      </c>
      <c r="X37" s="169"/>
      <c r="Y37" s="168">
        <f t="shared" si="31"/>
        <v>15</v>
      </c>
      <c r="Z37" s="169"/>
      <c r="AA37" s="168">
        <f t="shared" si="32"/>
        <v>9</v>
      </c>
      <c r="AB37" s="169"/>
      <c r="AC37" s="168" t="str">
        <f t="shared" si="33"/>
        <v>-</v>
      </c>
      <c r="AD37" s="169"/>
      <c r="AE37" s="168" t="str">
        <f t="shared" si="34"/>
        <v>-</v>
      </c>
      <c r="AF37" s="169"/>
      <c r="AG37" s="168">
        <f t="shared" si="35"/>
        <v>1</v>
      </c>
      <c r="AH37" s="170"/>
      <c r="AJ37" s="26">
        <f t="shared" si="19"/>
        <v>8</v>
      </c>
    </row>
    <row r="38" spans="2:36" x14ac:dyDescent="0.35">
      <c r="B38" s="14" t="str">
        <f t="shared" si="18"/>
        <v>Cody</v>
      </c>
      <c r="C38" s="171">
        <f t="shared" si="20"/>
        <v>8</v>
      </c>
      <c r="D38" s="172"/>
      <c r="E38" s="171" t="str">
        <f t="shared" si="21"/>
        <v>-</v>
      </c>
      <c r="F38" s="172"/>
      <c r="G38" s="171" t="str">
        <f t="shared" si="22"/>
        <v>-</v>
      </c>
      <c r="H38" s="172"/>
      <c r="I38" s="171" t="str">
        <f t="shared" si="23"/>
        <v>-</v>
      </c>
      <c r="J38" s="172"/>
      <c r="K38" s="171">
        <f t="shared" si="24"/>
        <v>12</v>
      </c>
      <c r="L38" s="172"/>
      <c r="M38" s="171">
        <f t="shared" si="25"/>
        <v>5</v>
      </c>
      <c r="N38" s="172"/>
      <c r="O38" s="171">
        <f t="shared" si="26"/>
        <v>7</v>
      </c>
      <c r="P38" s="172"/>
      <c r="Q38" s="171" t="str">
        <f t="shared" si="27"/>
        <v>-</v>
      </c>
      <c r="R38" s="172"/>
      <c r="S38" s="171">
        <f t="shared" si="28"/>
        <v>4</v>
      </c>
      <c r="T38" s="172"/>
      <c r="U38" s="171">
        <f t="shared" si="29"/>
        <v>3</v>
      </c>
      <c r="V38" s="172"/>
      <c r="W38" s="171" t="str">
        <f t="shared" si="30"/>
        <v>-</v>
      </c>
      <c r="X38" s="172"/>
      <c r="Y38" s="171">
        <f t="shared" si="31"/>
        <v>10</v>
      </c>
      <c r="Z38" s="172"/>
      <c r="AA38" s="171">
        <f t="shared" si="32"/>
        <v>11</v>
      </c>
      <c r="AB38" s="172"/>
      <c r="AC38" s="171">
        <f t="shared" si="33"/>
        <v>1</v>
      </c>
      <c r="AD38" s="172"/>
      <c r="AE38" s="171" t="str">
        <f t="shared" si="34"/>
        <v>-</v>
      </c>
      <c r="AF38" s="172"/>
      <c r="AG38" s="171" t="str">
        <f t="shared" si="35"/>
        <v>-</v>
      </c>
      <c r="AH38" s="173"/>
      <c r="AJ38" s="26">
        <f t="shared" si="19"/>
        <v>9</v>
      </c>
    </row>
    <row r="39" spans="2:36" x14ac:dyDescent="0.35">
      <c r="B39" s="13" t="str">
        <f t="shared" si="18"/>
        <v>Tom</v>
      </c>
      <c r="C39" s="168">
        <f t="shared" si="20"/>
        <v>7</v>
      </c>
      <c r="D39" s="169"/>
      <c r="E39" s="168" t="str">
        <f t="shared" si="21"/>
        <v>-</v>
      </c>
      <c r="F39" s="169"/>
      <c r="G39" s="168" t="str">
        <f t="shared" si="22"/>
        <v>-</v>
      </c>
      <c r="H39" s="169"/>
      <c r="I39" s="168" t="str">
        <f t="shared" si="23"/>
        <v>-</v>
      </c>
      <c r="J39" s="169"/>
      <c r="K39" s="168">
        <f t="shared" si="24"/>
        <v>11</v>
      </c>
      <c r="L39" s="169"/>
      <c r="M39" s="168">
        <f t="shared" si="25"/>
        <v>2</v>
      </c>
      <c r="N39" s="169"/>
      <c r="O39" s="168">
        <f t="shared" si="26"/>
        <v>13</v>
      </c>
      <c r="P39" s="169"/>
      <c r="Q39" s="168" t="str">
        <f t="shared" si="27"/>
        <v>-</v>
      </c>
      <c r="R39" s="169"/>
      <c r="S39" s="168">
        <f t="shared" si="28"/>
        <v>6</v>
      </c>
      <c r="T39" s="169"/>
      <c r="U39" s="168">
        <f t="shared" si="29"/>
        <v>10</v>
      </c>
      <c r="V39" s="169"/>
      <c r="W39" s="168" t="str">
        <f t="shared" si="30"/>
        <v>-</v>
      </c>
      <c r="X39" s="169"/>
      <c r="Y39" s="168">
        <f t="shared" si="31"/>
        <v>14</v>
      </c>
      <c r="Z39" s="169"/>
      <c r="AA39" s="168">
        <f t="shared" si="32"/>
        <v>5</v>
      </c>
      <c r="AB39" s="169"/>
      <c r="AC39" s="168">
        <f t="shared" si="33"/>
        <v>3</v>
      </c>
      <c r="AD39" s="169"/>
      <c r="AE39" s="168" t="str">
        <f t="shared" si="34"/>
        <v>-</v>
      </c>
      <c r="AF39" s="169"/>
      <c r="AG39" s="168" t="str">
        <f t="shared" si="35"/>
        <v>-</v>
      </c>
      <c r="AH39" s="170"/>
      <c r="AJ39" s="26">
        <f t="shared" si="19"/>
        <v>9</v>
      </c>
    </row>
    <row r="40" spans="2:36" x14ac:dyDescent="0.35">
      <c r="B40" s="14" t="str">
        <f t="shared" si="18"/>
        <v>Austin</v>
      </c>
      <c r="C40" s="171">
        <f t="shared" si="20"/>
        <v>8</v>
      </c>
      <c r="D40" s="172"/>
      <c r="E40" s="171" t="str">
        <f t="shared" si="21"/>
        <v>-</v>
      </c>
      <c r="F40" s="172"/>
      <c r="G40" s="171" t="str">
        <f t="shared" si="22"/>
        <v>-</v>
      </c>
      <c r="H40" s="172"/>
      <c r="I40" s="171" t="str">
        <f t="shared" si="23"/>
        <v>-</v>
      </c>
      <c r="J40" s="172"/>
      <c r="K40" s="171">
        <f t="shared" si="24"/>
        <v>12</v>
      </c>
      <c r="L40" s="172"/>
      <c r="M40" s="171">
        <f t="shared" si="25"/>
        <v>3</v>
      </c>
      <c r="N40" s="172"/>
      <c r="O40" s="171">
        <f t="shared" si="26"/>
        <v>14</v>
      </c>
      <c r="P40" s="172"/>
      <c r="Q40" s="171" t="str">
        <f t="shared" si="27"/>
        <v>-</v>
      </c>
      <c r="R40" s="172"/>
      <c r="S40" s="171">
        <f t="shared" si="28"/>
        <v>6</v>
      </c>
      <c r="T40" s="172"/>
      <c r="U40" s="171">
        <f t="shared" si="29"/>
        <v>5</v>
      </c>
      <c r="V40" s="172"/>
      <c r="W40" s="171" t="str">
        <f t="shared" si="30"/>
        <v>-</v>
      </c>
      <c r="X40" s="172"/>
      <c r="Y40" s="171">
        <f t="shared" si="31"/>
        <v>10</v>
      </c>
      <c r="Z40" s="172"/>
      <c r="AA40" s="171">
        <f t="shared" si="32"/>
        <v>2</v>
      </c>
      <c r="AB40" s="172"/>
      <c r="AC40" s="171">
        <f t="shared" si="33"/>
        <v>1</v>
      </c>
      <c r="AD40" s="172"/>
      <c r="AE40" s="171" t="str">
        <f t="shared" si="34"/>
        <v>-</v>
      </c>
      <c r="AF40" s="172"/>
      <c r="AG40" s="171">
        <f t="shared" si="35"/>
        <v>9</v>
      </c>
      <c r="AH40" s="173"/>
      <c r="AJ40" s="26">
        <f t="shared" si="19"/>
        <v>10</v>
      </c>
    </row>
    <row r="41" spans="2:36" x14ac:dyDescent="0.35">
      <c r="B41" s="13" t="str">
        <f t="shared" si="18"/>
        <v>Cecil</v>
      </c>
      <c r="C41" s="168">
        <f t="shared" si="20"/>
        <v>1</v>
      </c>
      <c r="D41" s="169"/>
      <c r="E41" s="168" t="str">
        <f t="shared" si="21"/>
        <v>-</v>
      </c>
      <c r="F41" s="169"/>
      <c r="G41" s="168" t="str">
        <f t="shared" si="22"/>
        <v>-</v>
      </c>
      <c r="H41" s="169"/>
      <c r="I41" s="168" t="str">
        <f t="shared" si="23"/>
        <v>-</v>
      </c>
      <c r="J41" s="169"/>
      <c r="K41" s="168">
        <f t="shared" si="24"/>
        <v>13</v>
      </c>
      <c r="L41" s="169"/>
      <c r="M41" s="168">
        <f t="shared" si="25"/>
        <v>6</v>
      </c>
      <c r="N41" s="169"/>
      <c r="O41" s="168">
        <f t="shared" si="26"/>
        <v>10</v>
      </c>
      <c r="P41" s="169"/>
      <c r="Q41" s="168" t="str">
        <f t="shared" si="27"/>
        <v>-</v>
      </c>
      <c r="R41" s="169"/>
      <c r="S41" s="168" t="str">
        <f t="shared" si="28"/>
        <v>-</v>
      </c>
      <c r="T41" s="169"/>
      <c r="U41" s="168">
        <f t="shared" si="29"/>
        <v>14</v>
      </c>
      <c r="V41" s="169"/>
      <c r="W41" s="168" t="str">
        <f t="shared" si="30"/>
        <v>-</v>
      </c>
      <c r="X41" s="169"/>
      <c r="Y41" s="168">
        <f t="shared" si="31"/>
        <v>15</v>
      </c>
      <c r="Z41" s="169"/>
      <c r="AA41" s="168">
        <f t="shared" si="32"/>
        <v>8</v>
      </c>
      <c r="AB41" s="169"/>
      <c r="AC41" s="168">
        <f t="shared" si="33"/>
        <v>4</v>
      </c>
      <c r="AD41" s="169"/>
      <c r="AE41" s="168" t="str">
        <f t="shared" si="34"/>
        <v>-</v>
      </c>
      <c r="AF41" s="169"/>
      <c r="AG41" s="168">
        <f t="shared" si="35"/>
        <v>3</v>
      </c>
      <c r="AH41" s="170"/>
      <c r="AJ41" s="26">
        <f t="shared" si="19"/>
        <v>9</v>
      </c>
    </row>
    <row r="42" spans="2:36" x14ac:dyDescent="0.35">
      <c r="B42" s="14" t="str">
        <f t="shared" si="18"/>
        <v>Thadd</v>
      </c>
      <c r="C42" s="171">
        <f t="shared" si="20"/>
        <v>1</v>
      </c>
      <c r="D42" s="172"/>
      <c r="E42" s="171" t="str">
        <f t="shared" si="21"/>
        <v>-</v>
      </c>
      <c r="F42" s="172"/>
      <c r="G42" s="171" t="str">
        <f t="shared" si="22"/>
        <v>-</v>
      </c>
      <c r="H42" s="172"/>
      <c r="I42" s="171" t="str">
        <f t="shared" si="23"/>
        <v>-</v>
      </c>
      <c r="J42" s="172"/>
      <c r="K42" s="171">
        <f t="shared" si="24"/>
        <v>7</v>
      </c>
      <c r="L42" s="172"/>
      <c r="M42" s="171">
        <f t="shared" si="25"/>
        <v>4</v>
      </c>
      <c r="N42" s="172"/>
      <c r="O42" s="171">
        <f t="shared" si="26"/>
        <v>5</v>
      </c>
      <c r="P42" s="172"/>
      <c r="Q42" s="171" t="str">
        <f t="shared" si="27"/>
        <v>-</v>
      </c>
      <c r="R42" s="172"/>
      <c r="S42" s="171" t="str">
        <f t="shared" si="28"/>
        <v>-</v>
      </c>
      <c r="T42" s="172"/>
      <c r="U42" s="171" t="str">
        <f t="shared" si="29"/>
        <v>-</v>
      </c>
      <c r="V42" s="172"/>
      <c r="W42" s="171" t="str">
        <f t="shared" si="30"/>
        <v>-</v>
      </c>
      <c r="X42" s="172"/>
      <c r="Y42" s="171">
        <f t="shared" si="31"/>
        <v>13</v>
      </c>
      <c r="Z42" s="172"/>
      <c r="AA42" s="171">
        <f t="shared" si="32"/>
        <v>12</v>
      </c>
      <c r="AB42" s="172"/>
      <c r="AC42" s="171" t="str">
        <f t="shared" si="33"/>
        <v>-</v>
      </c>
      <c r="AD42" s="172"/>
      <c r="AE42" s="171" t="str">
        <f t="shared" si="34"/>
        <v>-</v>
      </c>
      <c r="AF42" s="172"/>
      <c r="AG42" s="171" t="str">
        <f t="shared" si="35"/>
        <v>-</v>
      </c>
      <c r="AH42" s="173"/>
      <c r="AJ42" s="26">
        <f t="shared" si="19"/>
        <v>6</v>
      </c>
    </row>
    <row r="43" spans="2:36" x14ac:dyDescent="0.35">
      <c r="B43" s="13" t="s">
        <v>3</v>
      </c>
      <c r="C43" s="168">
        <f t="shared" si="20"/>
        <v>12</v>
      </c>
      <c r="D43" s="169"/>
      <c r="E43" s="168" t="str">
        <f t="shared" si="21"/>
        <v>-</v>
      </c>
      <c r="F43" s="169"/>
      <c r="G43" s="168" t="str">
        <f t="shared" si="22"/>
        <v>-</v>
      </c>
      <c r="H43" s="169"/>
      <c r="I43" s="168" t="str">
        <f t="shared" si="23"/>
        <v>-</v>
      </c>
      <c r="J43" s="169"/>
      <c r="K43" s="168">
        <f t="shared" si="24"/>
        <v>13</v>
      </c>
      <c r="L43" s="169"/>
      <c r="M43" s="168">
        <f t="shared" si="25"/>
        <v>5</v>
      </c>
      <c r="N43" s="169"/>
      <c r="O43" s="168">
        <f t="shared" si="26"/>
        <v>11</v>
      </c>
      <c r="P43" s="169"/>
      <c r="Q43" s="168" t="str">
        <f t="shared" si="27"/>
        <v>-</v>
      </c>
      <c r="R43" s="169"/>
      <c r="S43" s="168">
        <f t="shared" si="28"/>
        <v>3</v>
      </c>
      <c r="T43" s="169"/>
      <c r="U43" s="168">
        <f t="shared" si="29"/>
        <v>1</v>
      </c>
      <c r="V43" s="169"/>
      <c r="W43" s="168">
        <f t="shared" si="30"/>
        <v>2</v>
      </c>
      <c r="X43" s="169"/>
      <c r="Y43" s="168">
        <f t="shared" si="31"/>
        <v>14</v>
      </c>
      <c r="Z43" s="169"/>
      <c r="AA43" s="168">
        <f t="shared" si="32"/>
        <v>4</v>
      </c>
      <c r="AB43" s="169"/>
      <c r="AC43" s="168" t="str">
        <f t="shared" si="33"/>
        <v>-</v>
      </c>
      <c r="AD43" s="169"/>
      <c r="AE43" s="168" t="str">
        <f t="shared" si="34"/>
        <v>-</v>
      </c>
      <c r="AF43" s="169"/>
      <c r="AG43" s="168">
        <f t="shared" si="35"/>
        <v>7</v>
      </c>
      <c r="AH43" s="170"/>
      <c r="AJ43" s="26">
        <f t="shared" si="19"/>
        <v>10</v>
      </c>
    </row>
    <row r="44" spans="2:36" x14ac:dyDescent="0.35">
      <c r="B44" s="50" t="s">
        <v>184</v>
      </c>
      <c r="C44" s="171">
        <f t="shared" si="20"/>
        <v>1</v>
      </c>
      <c r="D44" s="172"/>
      <c r="E44" s="171" t="str">
        <f t="shared" si="21"/>
        <v>-</v>
      </c>
      <c r="F44" s="172"/>
      <c r="G44" s="171" t="str">
        <f t="shared" si="22"/>
        <v>-</v>
      </c>
      <c r="H44" s="172"/>
      <c r="I44" s="171" t="str">
        <f t="shared" si="23"/>
        <v>-</v>
      </c>
      <c r="J44" s="172"/>
      <c r="K44" s="171">
        <f t="shared" si="24"/>
        <v>13</v>
      </c>
      <c r="L44" s="172"/>
      <c r="M44" s="171">
        <f t="shared" si="25"/>
        <v>7</v>
      </c>
      <c r="N44" s="172"/>
      <c r="O44" s="171">
        <f t="shared" si="26"/>
        <v>11</v>
      </c>
      <c r="P44" s="172"/>
      <c r="Q44" s="171" t="str">
        <f t="shared" si="27"/>
        <v>-</v>
      </c>
      <c r="R44" s="172"/>
      <c r="S44" s="171">
        <f t="shared" si="28"/>
        <v>6</v>
      </c>
      <c r="T44" s="172"/>
      <c r="U44" s="171" t="str">
        <f t="shared" si="29"/>
        <v>-</v>
      </c>
      <c r="V44" s="172"/>
      <c r="W44" s="171" t="str">
        <f t="shared" si="30"/>
        <v>-</v>
      </c>
      <c r="X44" s="172"/>
      <c r="Y44" s="171">
        <f t="shared" si="31"/>
        <v>14</v>
      </c>
      <c r="Z44" s="172"/>
      <c r="AA44" s="171">
        <f t="shared" si="32"/>
        <v>10</v>
      </c>
      <c r="AB44" s="172"/>
      <c r="AC44" s="171">
        <f t="shared" si="33"/>
        <v>8</v>
      </c>
      <c r="AD44" s="172"/>
      <c r="AE44" s="171" t="str">
        <f t="shared" si="34"/>
        <v>-</v>
      </c>
      <c r="AF44" s="172"/>
      <c r="AG44" s="171" t="str">
        <f t="shared" si="35"/>
        <v>-</v>
      </c>
      <c r="AH44" s="173"/>
      <c r="AI44" s="26"/>
      <c r="AJ44" s="26">
        <f t="shared" si="19"/>
        <v>8</v>
      </c>
    </row>
    <row r="45" spans="2:36" x14ac:dyDescent="0.35">
      <c r="B45" s="13" t="s">
        <v>230</v>
      </c>
      <c r="C45" s="168" t="str">
        <f t="shared" si="20"/>
        <v>-</v>
      </c>
      <c r="D45" s="169"/>
      <c r="E45" s="168" t="str">
        <f t="shared" si="21"/>
        <v>-</v>
      </c>
      <c r="F45" s="169"/>
      <c r="G45" s="168" t="str">
        <f t="shared" si="22"/>
        <v>-</v>
      </c>
      <c r="H45" s="169"/>
      <c r="I45" s="168" t="str">
        <f t="shared" si="23"/>
        <v>-</v>
      </c>
      <c r="J45" s="169"/>
      <c r="K45" s="168">
        <f t="shared" si="24"/>
        <v>6</v>
      </c>
      <c r="L45" s="169"/>
      <c r="M45" s="168">
        <f t="shared" si="25"/>
        <v>14</v>
      </c>
      <c r="N45" s="169"/>
      <c r="O45" s="168" t="str">
        <f t="shared" si="26"/>
        <v>-</v>
      </c>
      <c r="P45" s="169"/>
      <c r="Q45" s="168">
        <f t="shared" si="27"/>
        <v>5</v>
      </c>
      <c r="R45" s="169"/>
      <c r="S45" s="168" t="str">
        <f t="shared" si="28"/>
        <v>-</v>
      </c>
      <c r="T45" s="169"/>
      <c r="U45" s="168">
        <f t="shared" si="29"/>
        <v>2</v>
      </c>
      <c r="V45" s="169"/>
      <c r="W45" s="168" t="str">
        <f t="shared" si="30"/>
        <v>-</v>
      </c>
      <c r="X45" s="169"/>
      <c r="Y45" s="168">
        <f t="shared" si="31"/>
        <v>7</v>
      </c>
      <c r="Z45" s="169"/>
      <c r="AA45" s="168" t="str">
        <f t="shared" si="32"/>
        <v>-</v>
      </c>
      <c r="AB45" s="169"/>
      <c r="AC45" s="168" t="str">
        <f t="shared" si="33"/>
        <v>-</v>
      </c>
      <c r="AD45" s="169"/>
      <c r="AE45" s="168" t="str">
        <f t="shared" si="34"/>
        <v>-</v>
      </c>
      <c r="AF45" s="169"/>
      <c r="AG45" s="168" t="str">
        <f t="shared" si="35"/>
        <v>-</v>
      </c>
      <c r="AH45" s="170"/>
      <c r="AI45" s="26"/>
      <c r="AJ45" s="26">
        <f t="shared" si="19"/>
        <v>5</v>
      </c>
    </row>
    <row r="46" spans="2:36" ht="15" thickBot="1" x14ac:dyDescent="0.4">
      <c r="B46" s="80" t="s">
        <v>185</v>
      </c>
      <c r="C46" s="174">
        <f t="shared" si="20"/>
        <v>4</v>
      </c>
      <c r="D46" s="175"/>
      <c r="E46" s="174" t="str">
        <f t="shared" si="21"/>
        <v>-</v>
      </c>
      <c r="F46" s="175"/>
      <c r="G46" s="174" t="str">
        <f t="shared" si="22"/>
        <v>-</v>
      </c>
      <c r="H46" s="175"/>
      <c r="I46" s="174" t="str">
        <f t="shared" si="23"/>
        <v>-</v>
      </c>
      <c r="J46" s="175"/>
      <c r="K46" s="174">
        <f t="shared" si="24"/>
        <v>11</v>
      </c>
      <c r="L46" s="175"/>
      <c r="M46" s="174">
        <f t="shared" si="25"/>
        <v>8</v>
      </c>
      <c r="N46" s="175"/>
      <c r="O46" s="174">
        <f t="shared" si="26"/>
        <v>5</v>
      </c>
      <c r="P46" s="175"/>
      <c r="Q46" s="174" t="str">
        <f t="shared" si="27"/>
        <v>-</v>
      </c>
      <c r="R46" s="175"/>
      <c r="S46" s="174" t="str">
        <f t="shared" si="28"/>
        <v>-</v>
      </c>
      <c r="T46" s="175"/>
      <c r="U46" s="174">
        <f t="shared" si="29"/>
        <v>6</v>
      </c>
      <c r="V46" s="175"/>
      <c r="W46" s="174" t="str">
        <f t="shared" si="30"/>
        <v>-</v>
      </c>
      <c r="X46" s="175"/>
      <c r="Y46" s="174">
        <f t="shared" si="31"/>
        <v>16</v>
      </c>
      <c r="Z46" s="175"/>
      <c r="AA46" s="174">
        <f t="shared" si="32"/>
        <v>13</v>
      </c>
      <c r="AB46" s="175"/>
      <c r="AC46" s="174">
        <f t="shared" si="33"/>
        <v>1</v>
      </c>
      <c r="AD46" s="175"/>
      <c r="AE46" s="174" t="str">
        <f t="shared" si="34"/>
        <v>-</v>
      </c>
      <c r="AF46" s="175"/>
      <c r="AG46" s="174" t="str">
        <f t="shared" si="35"/>
        <v>-</v>
      </c>
      <c r="AH46" s="176"/>
      <c r="AI46" s="26"/>
      <c r="AJ46" s="26">
        <f t="shared" si="19"/>
        <v>8</v>
      </c>
    </row>
    <row r="47" spans="2:36" x14ac:dyDescent="0.35">
      <c r="L47" s="12"/>
    </row>
    <row r="49" spans="5:5" x14ac:dyDescent="0.35">
      <c r="E49" t="s">
        <v>33</v>
      </c>
    </row>
  </sheetData>
  <mergeCells count="338">
    <mergeCell ref="AC22:AD22"/>
    <mergeCell ref="B2:AJ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G3:AH3"/>
    <mergeCell ref="U3:V3"/>
    <mergeCell ref="W3:X3"/>
    <mergeCell ref="Y3:Z3"/>
    <mergeCell ref="AA3:AB3"/>
    <mergeCell ref="AC3:AD3"/>
    <mergeCell ref="AE3:AF3"/>
    <mergeCell ref="AE22:AF22"/>
    <mergeCell ref="AE28:AF28"/>
    <mergeCell ref="AG28:AH28"/>
    <mergeCell ref="U28:V28"/>
    <mergeCell ref="W28:X28"/>
    <mergeCell ref="Y28:Z28"/>
    <mergeCell ref="AA28:AB28"/>
    <mergeCell ref="AC28:AD28"/>
    <mergeCell ref="C22:D22"/>
    <mergeCell ref="S28:T28"/>
    <mergeCell ref="C23:AI23"/>
    <mergeCell ref="C28:D28"/>
    <mergeCell ref="E28:F28"/>
    <mergeCell ref="G28:H28"/>
    <mergeCell ref="I28:J28"/>
    <mergeCell ref="K28:L28"/>
    <mergeCell ref="M28:N28"/>
    <mergeCell ref="O28:P28"/>
    <mergeCell ref="Q28:R28"/>
    <mergeCell ref="S22:T22"/>
    <mergeCell ref="AG22:AH22"/>
    <mergeCell ref="U22:V22"/>
    <mergeCell ref="W22:X22"/>
    <mergeCell ref="Y22:Z22"/>
    <mergeCell ref="AA22:AB22"/>
    <mergeCell ref="C29:D29"/>
    <mergeCell ref="E29:F29"/>
    <mergeCell ref="G29:H29"/>
    <mergeCell ref="I29:J29"/>
    <mergeCell ref="K29:L29"/>
    <mergeCell ref="M29:N29"/>
    <mergeCell ref="O29:P29"/>
    <mergeCell ref="Q29:R29"/>
    <mergeCell ref="E22:F22"/>
    <mergeCell ref="G22:H22"/>
    <mergeCell ref="I22:J22"/>
    <mergeCell ref="K22:L22"/>
    <mergeCell ref="M22:N22"/>
    <mergeCell ref="O22:P22"/>
    <mergeCell ref="Q22:R22"/>
    <mergeCell ref="S30:T30"/>
    <mergeCell ref="AE29:AF29"/>
    <mergeCell ref="AG29:AH29"/>
    <mergeCell ref="C30:D30"/>
    <mergeCell ref="E30:F30"/>
    <mergeCell ref="G30:H30"/>
    <mergeCell ref="I30:J30"/>
    <mergeCell ref="K30:L30"/>
    <mergeCell ref="M30:N30"/>
    <mergeCell ref="O30:P30"/>
    <mergeCell ref="Q30:R30"/>
    <mergeCell ref="S29:T29"/>
    <mergeCell ref="U29:V29"/>
    <mergeCell ref="W29:X29"/>
    <mergeCell ref="Y29:Z29"/>
    <mergeCell ref="AA29:AB29"/>
    <mergeCell ref="AC29:AD29"/>
    <mergeCell ref="AE30:AF30"/>
    <mergeCell ref="AG30:AH30"/>
    <mergeCell ref="U30:V30"/>
    <mergeCell ref="W30:X30"/>
    <mergeCell ref="Y30:Z30"/>
    <mergeCell ref="AA30:AB30"/>
    <mergeCell ref="AC30:AD30"/>
    <mergeCell ref="AG31:AH31"/>
    <mergeCell ref="C32:D32"/>
    <mergeCell ref="E32:F32"/>
    <mergeCell ref="G32:H32"/>
    <mergeCell ref="I32:J32"/>
    <mergeCell ref="K32:L32"/>
    <mergeCell ref="M32:N32"/>
    <mergeCell ref="O32:P32"/>
    <mergeCell ref="Q32:R32"/>
    <mergeCell ref="S31:T31"/>
    <mergeCell ref="U31:V31"/>
    <mergeCell ref="W31:X31"/>
    <mergeCell ref="Y31:Z31"/>
    <mergeCell ref="AA31:AB31"/>
    <mergeCell ref="AC31:AD31"/>
    <mergeCell ref="AE32:AF32"/>
    <mergeCell ref="AG32:AH32"/>
    <mergeCell ref="U32:V32"/>
    <mergeCell ref="W32:X32"/>
    <mergeCell ref="Y32:Z32"/>
    <mergeCell ref="AA32:AB32"/>
    <mergeCell ref="AC32:AD32"/>
    <mergeCell ref="C31:D31"/>
    <mergeCell ref="E31:F31"/>
    <mergeCell ref="G33:H33"/>
    <mergeCell ref="I33:J33"/>
    <mergeCell ref="K33:L33"/>
    <mergeCell ref="M33:N33"/>
    <mergeCell ref="O33:P33"/>
    <mergeCell ref="Q33:R33"/>
    <mergeCell ref="S32:T32"/>
    <mergeCell ref="AE31:AF31"/>
    <mergeCell ref="G31:H31"/>
    <mergeCell ref="I31:J31"/>
    <mergeCell ref="K31:L31"/>
    <mergeCell ref="M31:N31"/>
    <mergeCell ref="O31:P31"/>
    <mergeCell ref="Q31:R31"/>
    <mergeCell ref="AE33:AF33"/>
    <mergeCell ref="AG33:AH33"/>
    <mergeCell ref="C34:D34"/>
    <mergeCell ref="E34:F34"/>
    <mergeCell ref="G34:H34"/>
    <mergeCell ref="I34:J34"/>
    <mergeCell ref="K34:L34"/>
    <mergeCell ref="M34:N34"/>
    <mergeCell ref="O34:P34"/>
    <mergeCell ref="Q34:R34"/>
    <mergeCell ref="S33:T33"/>
    <mergeCell ref="U33:V33"/>
    <mergeCell ref="W33:X33"/>
    <mergeCell ref="Y33:Z33"/>
    <mergeCell ref="AA33:AB33"/>
    <mergeCell ref="AC33:AD33"/>
    <mergeCell ref="AE34:AF34"/>
    <mergeCell ref="AG34:AH34"/>
    <mergeCell ref="U34:V34"/>
    <mergeCell ref="W34:X34"/>
    <mergeCell ref="Y34:Z34"/>
    <mergeCell ref="AA34:AB34"/>
    <mergeCell ref="AC34:AD34"/>
    <mergeCell ref="C33:D33"/>
    <mergeCell ref="E33:F33"/>
    <mergeCell ref="C35:D35"/>
    <mergeCell ref="E35:F35"/>
    <mergeCell ref="G35:H35"/>
    <mergeCell ref="I35:J35"/>
    <mergeCell ref="K35:L35"/>
    <mergeCell ref="M35:N35"/>
    <mergeCell ref="O35:P35"/>
    <mergeCell ref="Q35:R35"/>
    <mergeCell ref="S34:T34"/>
    <mergeCell ref="S36:T36"/>
    <mergeCell ref="AE35:AF35"/>
    <mergeCell ref="AG35:AH35"/>
    <mergeCell ref="C36:D36"/>
    <mergeCell ref="E36:F36"/>
    <mergeCell ref="G36:H36"/>
    <mergeCell ref="I36:J36"/>
    <mergeCell ref="K36:L36"/>
    <mergeCell ref="M36:N36"/>
    <mergeCell ref="O36:P36"/>
    <mergeCell ref="Q36:R36"/>
    <mergeCell ref="S35:T35"/>
    <mergeCell ref="U35:V35"/>
    <mergeCell ref="W35:X35"/>
    <mergeCell ref="Y35:Z35"/>
    <mergeCell ref="AA35:AB35"/>
    <mergeCell ref="AC35:AD35"/>
    <mergeCell ref="AE36:AF36"/>
    <mergeCell ref="AG36:AH36"/>
    <mergeCell ref="U36:V36"/>
    <mergeCell ref="W36:X36"/>
    <mergeCell ref="Y36:Z36"/>
    <mergeCell ref="AA36:AB36"/>
    <mergeCell ref="AC36:AD36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C37:D37"/>
    <mergeCell ref="E37:F37"/>
    <mergeCell ref="G39:H39"/>
    <mergeCell ref="I39:J39"/>
    <mergeCell ref="K39:L39"/>
    <mergeCell ref="M39:N39"/>
    <mergeCell ref="O39:P39"/>
    <mergeCell ref="Q39:R39"/>
    <mergeCell ref="S38:T38"/>
    <mergeCell ref="AE37:AF37"/>
    <mergeCell ref="G37:H37"/>
    <mergeCell ref="I37:J37"/>
    <mergeCell ref="K37:L37"/>
    <mergeCell ref="M37:N37"/>
    <mergeCell ref="O37:P37"/>
    <mergeCell ref="Q37:R37"/>
    <mergeCell ref="AE39:AF39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C39:D39"/>
    <mergeCell ref="E39:F39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S42:T42"/>
    <mergeCell ref="AE41:AF41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AE43:AF43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C43:D43"/>
    <mergeCell ref="E43:F43"/>
    <mergeCell ref="G43:H43"/>
    <mergeCell ref="I43:J43"/>
    <mergeCell ref="K43:L43"/>
    <mergeCell ref="M43:N43"/>
    <mergeCell ref="O43:P43"/>
    <mergeCell ref="Q43:R43"/>
    <mergeCell ref="C46:D46"/>
    <mergeCell ref="E46:F46"/>
    <mergeCell ref="G46:H46"/>
    <mergeCell ref="I46:J46"/>
    <mergeCell ref="K46:L46"/>
    <mergeCell ref="M46:N46"/>
    <mergeCell ref="O46:P46"/>
    <mergeCell ref="Q46:R46"/>
    <mergeCell ref="S44:T44"/>
    <mergeCell ref="C45:D45"/>
    <mergeCell ref="E45:F45"/>
    <mergeCell ref="G45:H45"/>
    <mergeCell ref="I45:J45"/>
    <mergeCell ref="K45:L45"/>
    <mergeCell ref="M45:N45"/>
    <mergeCell ref="O45:P45"/>
    <mergeCell ref="Q45:R45"/>
    <mergeCell ref="AE46:AF46"/>
    <mergeCell ref="AG46:AH46"/>
    <mergeCell ref="S46:T46"/>
    <mergeCell ref="U46:V46"/>
    <mergeCell ref="W46:X46"/>
    <mergeCell ref="Y46:Z46"/>
    <mergeCell ref="AA46:AB46"/>
    <mergeCell ref="AC46:AD46"/>
    <mergeCell ref="AE44:AF44"/>
    <mergeCell ref="AG44:AH44"/>
    <mergeCell ref="U44:V44"/>
    <mergeCell ref="W44:X44"/>
    <mergeCell ref="Y44:Z44"/>
    <mergeCell ref="AA44:AB44"/>
    <mergeCell ref="AC44:AD44"/>
    <mergeCell ref="S45:T45"/>
    <mergeCell ref="U45:V45"/>
    <mergeCell ref="W45:X45"/>
    <mergeCell ref="Y45:Z45"/>
    <mergeCell ref="AA45:AB45"/>
    <mergeCell ref="AC45:AD45"/>
    <mergeCell ref="AE45:AF45"/>
    <mergeCell ref="AG45:AH45"/>
  </mergeCells>
  <conditionalFormatting sqref="AI4:AI21">
    <cfRule type="cellIs" dxfId="552" priority="67" operator="equal">
      <formula>136</formula>
    </cfRule>
  </conditionalFormatting>
  <conditionalFormatting sqref="C4:AI22">
    <cfRule type="cellIs" dxfId="551" priority="68" operator="equal">
      <formula>"OAK"</formula>
    </cfRule>
    <cfRule type="cellIs" dxfId="550" priority="69" operator="equal">
      <formula>"LAR"</formula>
    </cfRule>
    <cfRule type="cellIs" dxfId="549" priority="70" operator="equal">
      <formula>"DET"</formula>
    </cfRule>
    <cfRule type="cellIs" dxfId="548" priority="71" operator="equal">
      <formula>"NYJ"</formula>
    </cfRule>
    <cfRule type="cellIs" dxfId="547" priority="72" operator="equal">
      <formula>"GB"</formula>
    </cfRule>
    <cfRule type="cellIs" dxfId="546" priority="73" operator="equal">
      <formula>"CHI"</formula>
    </cfRule>
    <cfRule type="cellIs" dxfId="545" priority="74" operator="equal">
      <formula>"ARI"</formula>
    </cfRule>
    <cfRule type="cellIs" dxfId="544" priority="75" operator="equal">
      <formula>"WAS"</formula>
    </cfRule>
    <cfRule type="cellIs" dxfId="543" priority="76" operator="equal">
      <formula>"CAR"</formula>
    </cfRule>
    <cfRule type="cellIs" dxfId="542" priority="77" operator="equal">
      <formula>"DAL"</formula>
    </cfRule>
    <cfRule type="cellIs" dxfId="541" priority="78" operator="equal">
      <formula>"DEN"</formula>
    </cfRule>
    <cfRule type="cellIs" dxfId="540" priority="79" operator="equal">
      <formula>"SEA"</formula>
    </cfRule>
    <cfRule type="cellIs" dxfId="539" priority="80" operator="equal">
      <formula>"LAC"</formula>
    </cfRule>
    <cfRule type="cellIs" dxfId="538" priority="81" operator="equal">
      <formula>"KC"</formula>
    </cfRule>
    <cfRule type="cellIs" dxfId="537" priority="82" operator="equal">
      <formula>"CLE"</formula>
    </cfRule>
    <cfRule type="cellIs" dxfId="536" priority="83" operator="equal">
      <formula>"PIT"</formula>
    </cfRule>
    <cfRule type="cellIs" dxfId="535" priority="84" operator="equal">
      <formula>"IND"</formula>
    </cfRule>
    <cfRule type="cellIs" dxfId="534" priority="85" operator="equal">
      <formula>"CIN"</formula>
    </cfRule>
    <cfRule type="cellIs" dxfId="533" priority="86" operator="equal">
      <formula>"MIA"</formula>
    </cfRule>
    <cfRule type="cellIs" dxfId="532" priority="87" operator="equal">
      <formula>"TEN"</formula>
    </cfRule>
    <cfRule type="cellIs" dxfId="531" priority="88" operator="equal">
      <formula>"MIN"</formula>
    </cfRule>
    <cfRule type="cellIs" dxfId="530" priority="89" operator="equal">
      <formula>"SF"</formula>
    </cfRule>
    <cfRule type="cellIs" dxfId="529" priority="90" operator="equal">
      <formula>"NE"</formula>
    </cfRule>
    <cfRule type="cellIs" dxfId="528" priority="91" operator="equal">
      <formula>"HOU"</formula>
    </cfRule>
    <cfRule type="cellIs" dxfId="527" priority="92" operator="equal">
      <formula>"NO"</formula>
    </cfRule>
    <cfRule type="cellIs" dxfId="526" priority="93" operator="equal">
      <formula>"TB"</formula>
    </cfRule>
    <cfRule type="cellIs" dxfId="525" priority="94" operator="equal">
      <formula>"NYG"</formula>
    </cfRule>
    <cfRule type="cellIs" dxfId="524" priority="95" operator="equal">
      <formula>"JAX"</formula>
    </cfRule>
    <cfRule type="cellIs" dxfId="523" priority="96" operator="equal">
      <formula>"BAL"</formula>
    </cfRule>
    <cfRule type="cellIs" dxfId="522" priority="97" operator="equal">
      <formula>"BUF"</formula>
    </cfRule>
    <cfRule type="cellIs" dxfId="521" priority="98" operator="equal">
      <formula>"PHI"</formula>
    </cfRule>
    <cfRule type="cellIs" dxfId="520" priority="131" operator="equal">
      <formula>"ATL"</formula>
    </cfRule>
  </conditionalFormatting>
  <conditionalFormatting sqref="AJ4:AJ21">
    <cfRule type="top10" dxfId="519" priority="1" rank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C948E-8521-42F9-B4EA-987318A8BBE3}">
  <dimension ref="A1:AJ49"/>
  <sheetViews>
    <sheetView showGridLines="0" showZeros="0" zoomScale="93" zoomScaleNormal="93" workbookViewId="0"/>
  </sheetViews>
  <sheetFormatPr defaultRowHeight="14.5" x14ac:dyDescent="0.35"/>
  <cols>
    <col min="1" max="1" width="3.26953125" customWidth="1"/>
    <col min="2" max="2" width="9.81640625" bestFit="1" customWidth="1"/>
    <col min="3" max="3" width="6.453125" customWidth="1"/>
    <col min="4" max="4" width="2.81640625" customWidth="1"/>
    <col min="5" max="5" width="6.453125" customWidth="1"/>
    <col min="6" max="6" width="2.81640625" customWidth="1"/>
    <col min="7" max="7" width="6.453125" customWidth="1"/>
    <col min="8" max="8" width="2.81640625" customWidth="1"/>
    <col min="9" max="9" width="6.453125" customWidth="1"/>
    <col min="10" max="10" width="2.81640625" customWidth="1"/>
    <col min="11" max="11" width="6.453125" customWidth="1"/>
    <col min="12" max="12" width="2.81640625" customWidth="1"/>
    <col min="13" max="13" width="6.453125" customWidth="1"/>
    <col min="14" max="14" width="2.81640625" customWidth="1"/>
    <col min="15" max="15" width="6.453125" customWidth="1"/>
    <col min="16" max="16" width="2.81640625" customWidth="1"/>
    <col min="17" max="17" width="6.453125" customWidth="1"/>
    <col min="18" max="18" width="2.81640625" customWidth="1"/>
    <col min="19" max="19" width="6.453125" customWidth="1"/>
    <col min="20" max="20" width="2.81640625" customWidth="1"/>
    <col min="21" max="21" width="6.453125" customWidth="1"/>
    <col min="22" max="22" width="2.81640625" customWidth="1"/>
    <col min="23" max="23" width="6.453125" customWidth="1"/>
    <col min="24" max="24" width="2.81640625" customWidth="1"/>
    <col min="25" max="25" width="6.453125" customWidth="1"/>
    <col min="26" max="26" width="2.81640625" customWidth="1"/>
    <col min="27" max="27" width="6.453125" customWidth="1"/>
    <col min="28" max="28" width="2.81640625" customWidth="1"/>
    <col min="29" max="29" width="6.453125" customWidth="1"/>
    <col min="30" max="30" width="2.81640625" customWidth="1"/>
    <col min="31" max="31" width="6.453125" customWidth="1"/>
    <col min="32" max="32" width="2.81640625" customWidth="1"/>
    <col min="33" max="33" width="6.453125" hidden="1" customWidth="1"/>
    <col min="34" max="34" width="2.81640625" hidden="1" customWidth="1"/>
    <col min="35" max="35" width="8.7265625" hidden="1" customWidth="1"/>
    <col min="36" max="36" width="8.6328125" customWidth="1"/>
  </cols>
  <sheetData>
    <row r="1" spans="1:36" x14ac:dyDescent="0.35">
      <c r="A1" t="s">
        <v>33</v>
      </c>
    </row>
    <row r="2" spans="1:36" ht="15" thickBot="1" x14ac:dyDescent="0.4">
      <c r="B2" s="177" t="s">
        <v>186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</row>
    <row r="3" spans="1:36" ht="15" thickBot="1" x14ac:dyDescent="0.4">
      <c r="B3" s="2" t="s">
        <v>0</v>
      </c>
      <c r="C3" s="187" t="s">
        <v>92</v>
      </c>
      <c r="D3" s="188"/>
      <c r="E3" s="187" t="s">
        <v>93</v>
      </c>
      <c r="F3" s="188"/>
      <c r="G3" s="187" t="s">
        <v>94</v>
      </c>
      <c r="H3" s="188"/>
      <c r="I3" s="187" t="s">
        <v>95</v>
      </c>
      <c r="J3" s="188"/>
      <c r="K3" s="187" t="s">
        <v>96</v>
      </c>
      <c r="L3" s="188"/>
      <c r="M3" s="187" t="s">
        <v>97</v>
      </c>
      <c r="N3" s="188"/>
      <c r="O3" s="187" t="s">
        <v>98</v>
      </c>
      <c r="P3" s="188"/>
      <c r="Q3" s="187" t="s">
        <v>99</v>
      </c>
      <c r="R3" s="188"/>
      <c r="S3" s="187" t="s">
        <v>100</v>
      </c>
      <c r="T3" s="188"/>
      <c r="U3" s="187" t="s">
        <v>101</v>
      </c>
      <c r="V3" s="188"/>
      <c r="W3" s="187" t="s">
        <v>102</v>
      </c>
      <c r="X3" s="188"/>
      <c r="Y3" s="187" t="s">
        <v>103</v>
      </c>
      <c r="Z3" s="188"/>
      <c r="AA3" s="187" t="s">
        <v>104</v>
      </c>
      <c r="AB3" s="188"/>
      <c r="AC3" s="187" t="s">
        <v>105</v>
      </c>
      <c r="AD3" s="188"/>
      <c r="AE3" s="187" t="s">
        <v>106</v>
      </c>
      <c r="AF3" s="188"/>
      <c r="AG3" s="187" t="s">
        <v>91</v>
      </c>
      <c r="AH3" s="188"/>
      <c r="AI3" s="33" t="s">
        <v>69</v>
      </c>
      <c r="AJ3" s="48" t="s">
        <v>32</v>
      </c>
    </row>
    <row r="4" spans="1:36" x14ac:dyDescent="0.35">
      <c r="A4">
        <f>RANK(AJ4,$AJ$4:$AJ$21,0)</f>
        <v>10</v>
      </c>
      <c r="B4" s="52" t="s">
        <v>1</v>
      </c>
      <c r="C4" s="5" t="s">
        <v>181</v>
      </c>
      <c r="D4" s="6">
        <v>6</v>
      </c>
      <c r="E4" s="5" t="s">
        <v>179</v>
      </c>
      <c r="F4" s="6">
        <v>14</v>
      </c>
      <c r="G4" s="5" t="s">
        <v>192</v>
      </c>
      <c r="H4" s="6">
        <v>15</v>
      </c>
      <c r="I4" s="5" t="s">
        <v>189</v>
      </c>
      <c r="J4" s="6">
        <v>3</v>
      </c>
      <c r="K4" s="5" t="s">
        <v>194</v>
      </c>
      <c r="L4" s="6">
        <v>7</v>
      </c>
      <c r="M4" s="5" t="s">
        <v>143</v>
      </c>
      <c r="N4" s="6">
        <v>13</v>
      </c>
      <c r="O4" s="5" t="s">
        <v>148</v>
      </c>
      <c r="P4" s="6">
        <v>4</v>
      </c>
      <c r="Q4" s="5" t="s">
        <v>109</v>
      </c>
      <c r="R4" s="6">
        <v>5</v>
      </c>
      <c r="S4" s="5" t="s">
        <v>147</v>
      </c>
      <c r="T4" s="6">
        <v>10</v>
      </c>
      <c r="U4" s="5" t="s">
        <v>146</v>
      </c>
      <c r="V4" s="6">
        <v>11</v>
      </c>
      <c r="W4" s="5" t="s">
        <v>144</v>
      </c>
      <c r="X4" s="6">
        <v>9</v>
      </c>
      <c r="Y4" s="5" t="s">
        <v>191</v>
      </c>
      <c r="Z4" s="6">
        <v>2</v>
      </c>
      <c r="AA4" s="5" t="s">
        <v>149</v>
      </c>
      <c r="AB4" s="6">
        <v>16</v>
      </c>
      <c r="AC4" s="5" t="s">
        <v>145</v>
      </c>
      <c r="AD4" s="6">
        <v>12</v>
      </c>
      <c r="AE4" s="5" t="s">
        <v>180</v>
      </c>
      <c r="AF4" s="6">
        <v>8</v>
      </c>
      <c r="AG4" s="5"/>
      <c r="AH4" s="6"/>
      <c r="AI4" s="7">
        <f>SUM(D4:AH4)</f>
        <v>135</v>
      </c>
      <c r="AJ4" s="7">
        <f t="shared" ref="AJ4:AJ21" si="0">SUM(C29,E29,G29,I29,K29,M29,O29,Q29,S29,U29,W29,Y29,AA29,AC29,AE29,AG29)</f>
        <v>101</v>
      </c>
    </row>
    <row r="5" spans="1:36" x14ac:dyDescent="0.35">
      <c r="A5">
        <f t="shared" ref="A5:A21" si="1">RANK(AJ5,$AJ$4:$AJ$21,0)</f>
        <v>4</v>
      </c>
      <c r="B5" s="8" t="s">
        <v>11</v>
      </c>
      <c r="C5" s="9" t="s">
        <v>220</v>
      </c>
      <c r="D5" s="10">
        <v>16</v>
      </c>
      <c r="E5" s="9" t="s">
        <v>222</v>
      </c>
      <c r="F5" s="10">
        <v>14</v>
      </c>
      <c r="G5" s="9" t="s">
        <v>210</v>
      </c>
      <c r="H5" s="10">
        <v>13</v>
      </c>
      <c r="I5" s="9" t="s">
        <v>206</v>
      </c>
      <c r="J5" s="10">
        <v>8</v>
      </c>
      <c r="K5" s="9" t="s">
        <v>223</v>
      </c>
      <c r="L5" s="10">
        <v>6</v>
      </c>
      <c r="M5" s="9" t="s">
        <v>218</v>
      </c>
      <c r="N5" s="10">
        <v>9</v>
      </c>
      <c r="O5" s="9" t="s">
        <v>225</v>
      </c>
      <c r="P5" s="10">
        <v>2</v>
      </c>
      <c r="Q5" s="9" t="s">
        <v>237</v>
      </c>
      <c r="R5" s="10">
        <v>7</v>
      </c>
      <c r="S5" s="9" t="s">
        <v>221</v>
      </c>
      <c r="T5" s="10">
        <v>10</v>
      </c>
      <c r="U5" s="9" t="s">
        <v>226</v>
      </c>
      <c r="V5" s="10">
        <v>5</v>
      </c>
      <c r="W5" s="9" t="s">
        <v>246</v>
      </c>
      <c r="X5" s="10">
        <v>4</v>
      </c>
      <c r="Y5" s="9" t="s">
        <v>209</v>
      </c>
      <c r="Z5" s="10">
        <v>12</v>
      </c>
      <c r="AA5" s="9" t="s">
        <v>235</v>
      </c>
      <c r="AB5" s="10">
        <v>15</v>
      </c>
      <c r="AC5" s="9" t="s">
        <v>214</v>
      </c>
      <c r="AD5" s="10">
        <v>3</v>
      </c>
      <c r="AE5" s="9" t="s">
        <v>215</v>
      </c>
      <c r="AF5" s="10">
        <v>11</v>
      </c>
      <c r="AG5" s="9"/>
      <c r="AH5" s="10"/>
      <c r="AI5" s="11">
        <f t="shared" ref="AI5:AI21" si="2">SUM(D5:AH5)</f>
        <v>135</v>
      </c>
      <c r="AJ5" s="11">
        <f t="shared" si="0"/>
        <v>109</v>
      </c>
    </row>
    <row r="6" spans="1:36" x14ac:dyDescent="0.35">
      <c r="A6">
        <f t="shared" si="1"/>
        <v>11</v>
      </c>
      <c r="B6" s="4" t="s">
        <v>2</v>
      </c>
      <c r="C6" s="5" t="s">
        <v>181</v>
      </c>
      <c r="D6" s="103">
        <v>13</v>
      </c>
      <c r="E6" s="5" t="s">
        <v>179</v>
      </c>
      <c r="F6" s="103">
        <v>14</v>
      </c>
      <c r="G6" s="5" t="s">
        <v>204</v>
      </c>
      <c r="H6" s="103">
        <v>4</v>
      </c>
      <c r="I6" s="5" t="s">
        <v>150</v>
      </c>
      <c r="J6" s="103">
        <v>3</v>
      </c>
      <c r="K6" s="5" t="s">
        <v>194</v>
      </c>
      <c r="L6" s="103">
        <v>9</v>
      </c>
      <c r="M6" s="5" t="s">
        <v>143</v>
      </c>
      <c r="N6" s="103">
        <v>16</v>
      </c>
      <c r="O6" s="5" t="s">
        <v>126</v>
      </c>
      <c r="P6" s="103">
        <v>7</v>
      </c>
      <c r="Q6" s="5" t="s">
        <v>109</v>
      </c>
      <c r="R6" s="103">
        <v>6</v>
      </c>
      <c r="S6" s="5" t="s">
        <v>147</v>
      </c>
      <c r="T6" s="103">
        <v>10</v>
      </c>
      <c r="U6" s="5" t="s">
        <v>196</v>
      </c>
      <c r="V6" s="103">
        <v>2</v>
      </c>
      <c r="W6" s="5" t="s">
        <v>234</v>
      </c>
      <c r="X6" s="103">
        <v>5</v>
      </c>
      <c r="Y6" s="5" t="s">
        <v>127</v>
      </c>
      <c r="Z6" s="103">
        <v>11</v>
      </c>
      <c r="AA6" s="5" t="s">
        <v>149</v>
      </c>
      <c r="AB6" s="103">
        <v>15</v>
      </c>
      <c r="AC6" s="5" t="s">
        <v>190</v>
      </c>
      <c r="AD6" s="103">
        <v>8</v>
      </c>
      <c r="AE6" s="5" t="s">
        <v>180</v>
      </c>
      <c r="AF6" s="103">
        <v>12</v>
      </c>
      <c r="AG6" s="5"/>
      <c r="AH6" s="47"/>
      <c r="AI6" s="7">
        <f t="shared" si="2"/>
        <v>135</v>
      </c>
      <c r="AJ6" s="7">
        <f t="shared" si="0"/>
        <v>98</v>
      </c>
    </row>
    <row r="7" spans="1:36" x14ac:dyDescent="0.35">
      <c r="A7">
        <f t="shared" si="1"/>
        <v>1</v>
      </c>
      <c r="B7" s="8" t="s">
        <v>5</v>
      </c>
      <c r="C7" s="9" t="s">
        <v>181</v>
      </c>
      <c r="D7" s="10">
        <v>7</v>
      </c>
      <c r="E7" s="9" t="s">
        <v>179</v>
      </c>
      <c r="F7" s="10">
        <v>13</v>
      </c>
      <c r="G7" s="9" t="s">
        <v>192</v>
      </c>
      <c r="H7" s="10">
        <v>14</v>
      </c>
      <c r="I7" s="9" t="s">
        <v>189</v>
      </c>
      <c r="J7" s="10">
        <v>4</v>
      </c>
      <c r="K7" s="9" t="s">
        <v>194</v>
      </c>
      <c r="L7" s="10">
        <v>9</v>
      </c>
      <c r="M7" s="9" t="s">
        <v>143</v>
      </c>
      <c r="N7" s="10">
        <v>15</v>
      </c>
      <c r="O7" s="9" t="s">
        <v>148</v>
      </c>
      <c r="P7" s="10">
        <v>11</v>
      </c>
      <c r="Q7" s="9" t="s">
        <v>109</v>
      </c>
      <c r="R7" s="10">
        <v>12</v>
      </c>
      <c r="S7" s="9" t="s">
        <v>147</v>
      </c>
      <c r="T7" s="10">
        <v>6</v>
      </c>
      <c r="U7" s="9" t="s">
        <v>146</v>
      </c>
      <c r="V7" s="10">
        <v>5</v>
      </c>
      <c r="W7" s="9" t="s">
        <v>144</v>
      </c>
      <c r="X7" s="10">
        <v>8</v>
      </c>
      <c r="Y7" s="9" t="s">
        <v>127</v>
      </c>
      <c r="Z7" s="10">
        <v>3</v>
      </c>
      <c r="AA7" s="9" t="s">
        <v>149</v>
      </c>
      <c r="AB7" s="10">
        <v>16</v>
      </c>
      <c r="AC7" s="9" t="s">
        <v>145</v>
      </c>
      <c r="AD7" s="10">
        <v>2</v>
      </c>
      <c r="AE7" s="9" t="s">
        <v>180</v>
      </c>
      <c r="AF7" s="10">
        <v>10</v>
      </c>
      <c r="AG7" s="9"/>
      <c r="AH7" s="10"/>
      <c r="AI7" s="11">
        <f t="shared" si="2"/>
        <v>135</v>
      </c>
      <c r="AJ7" s="11">
        <f t="shared" si="0"/>
        <v>114</v>
      </c>
    </row>
    <row r="8" spans="1:36" x14ac:dyDescent="0.35">
      <c r="A8">
        <f t="shared" si="1"/>
        <v>4</v>
      </c>
      <c r="B8" s="4" t="s">
        <v>13</v>
      </c>
      <c r="C8" s="5" t="s">
        <v>220</v>
      </c>
      <c r="D8" s="104">
        <v>11</v>
      </c>
      <c r="E8" s="5" t="s">
        <v>222</v>
      </c>
      <c r="F8" s="104">
        <v>14</v>
      </c>
      <c r="G8" s="5" t="s">
        <v>210</v>
      </c>
      <c r="H8" s="104">
        <v>13</v>
      </c>
      <c r="I8" s="5" t="s">
        <v>206</v>
      </c>
      <c r="J8" s="104">
        <v>7</v>
      </c>
      <c r="K8" s="5" t="s">
        <v>229</v>
      </c>
      <c r="L8" s="104">
        <v>2</v>
      </c>
      <c r="M8" s="5" t="s">
        <v>218</v>
      </c>
      <c r="N8" s="104">
        <v>16</v>
      </c>
      <c r="O8" s="5" t="s">
        <v>225</v>
      </c>
      <c r="P8" s="104">
        <v>9</v>
      </c>
      <c r="Q8" s="5" t="s">
        <v>237</v>
      </c>
      <c r="R8" s="104">
        <v>4</v>
      </c>
      <c r="S8" s="5" t="s">
        <v>221</v>
      </c>
      <c r="T8" s="104">
        <v>12</v>
      </c>
      <c r="U8" s="5" t="s">
        <v>216</v>
      </c>
      <c r="V8" s="104">
        <v>6</v>
      </c>
      <c r="W8" s="5" t="s">
        <v>246</v>
      </c>
      <c r="X8" s="104">
        <v>3</v>
      </c>
      <c r="Y8" s="5" t="s">
        <v>209</v>
      </c>
      <c r="Z8" s="104">
        <v>10</v>
      </c>
      <c r="AA8" s="5" t="s">
        <v>235</v>
      </c>
      <c r="AB8" s="104">
        <v>15</v>
      </c>
      <c r="AC8" s="5" t="s">
        <v>214</v>
      </c>
      <c r="AD8" s="104">
        <v>5</v>
      </c>
      <c r="AE8" s="5" t="s">
        <v>215</v>
      </c>
      <c r="AF8" s="104">
        <v>8</v>
      </c>
      <c r="AG8" s="5"/>
      <c r="AH8" s="47"/>
      <c r="AI8" s="7">
        <f t="shared" si="2"/>
        <v>135</v>
      </c>
      <c r="AJ8" s="7">
        <f t="shared" si="0"/>
        <v>109</v>
      </c>
    </row>
    <row r="9" spans="1:36" x14ac:dyDescent="0.35">
      <c r="A9">
        <f t="shared" si="1"/>
        <v>6</v>
      </c>
      <c r="B9" s="8" t="s">
        <v>9</v>
      </c>
      <c r="C9" s="9" t="s">
        <v>181</v>
      </c>
      <c r="D9" s="10">
        <v>16</v>
      </c>
      <c r="E9" s="9" t="s">
        <v>179</v>
      </c>
      <c r="F9" s="10">
        <v>14</v>
      </c>
      <c r="G9" s="9" t="s">
        <v>204</v>
      </c>
      <c r="H9" s="10">
        <v>5</v>
      </c>
      <c r="I9" s="9" t="s">
        <v>189</v>
      </c>
      <c r="J9" s="10">
        <v>3</v>
      </c>
      <c r="K9" s="9" t="s">
        <v>194</v>
      </c>
      <c r="L9" s="10">
        <v>6</v>
      </c>
      <c r="M9" s="9" t="s">
        <v>143</v>
      </c>
      <c r="N9" s="10">
        <v>8</v>
      </c>
      <c r="O9" s="9" t="s">
        <v>126</v>
      </c>
      <c r="P9" s="10">
        <v>2</v>
      </c>
      <c r="Q9" s="9" t="s">
        <v>109</v>
      </c>
      <c r="R9" s="10">
        <v>13</v>
      </c>
      <c r="S9" s="9" t="s">
        <v>203</v>
      </c>
      <c r="T9" s="10">
        <v>9</v>
      </c>
      <c r="U9" s="9" t="s">
        <v>146</v>
      </c>
      <c r="V9" s="10">
        <v>10</v>
      </c>
      <c r="W9" s="9" t="s">
        <v>144</v>
      </c>
      <c r="X9" s="10">
        <v>15</v>
      </c>
      <c r="Y9" s="9" t="s">
        <v>127</v>
      </c>
      <c r="Z9" s="10">
        <v>7</v>
      </c>
      <c r="AA9" s="9" t="s">
        <v>233</v>
      </c>
      <c r="AB9" s="10">
        <v>11</v>
      </c>
      <c r="AC9" s="9" t="s">
        <v>190</v>
      </c>
      <c r="AD9" s="10">
        <v>4</v>
      </c>
      <c r="AE9" s="9" t="s">
        <v>180</v>
      </c>
      <c r="AF9" s="10">
        <v>12</v>
      </c>
      <c r="AG9" s="9"/>
      <c r="AH9" s="10"/>
      <c r="AI9" s="11">
        <f t="shared" si="2"/>
        <v>135</v>
      </c>
      <c r="AJ9" s="11">
        <f t="shared" si="0"/>
        <v>108</v>
      </c>
    </row>
    <row r="10" spans="1:36" x14ac:dyDescent="0.35">
      <c r="A10">
        <f t="shared" si="1"/>
        <v>12</v>
      </c>
      <c r="B10" s="4" t="s">
        <v>10</v>
      </c>
      <c r="C10" s="5" t="s">
        <v>220</v>
      </c>
      <c r="D10" s="103">
        <v>16</v>
      </c>
      <c r="E10" s="5" t="s">
        <v>222</v>
      </c>
      <c r="F10" s="103">
        <v>15</v>
      </c>
      <c r="G10" s="5" t="s">
        <v>210</v>
      </c>
      <c r="H10" s="103">
        <v>7</v>
      </c>
      <c r="I10" s="5" t="s">
        <v>212</v>
      </c>
      <c r="J10" s="103">
        <v>2</v>
      </c>
      <c r="K10" s="5" t="s">
        <v>229</v>
      </c>
      <c r="L10" s="103">
        <v>8</v>
      </c>
      <c r="M10" s="5" t="s">
        <v>218</v>
      </c>
      <c r="N10" s="103">
        <v>14</v>
      </c>
      <c r="O10" s="5" t="s">
        <v>225</v>
      </c>
      <c r="P10" s="103">
        <v>4</v>
      </c>
      <c r="Q10" s="5" t="s">
        <v>237</v>
      </c>
      <c r="R10" s="103">
        <v>5</v>
      </c>
      <c r="S10" s="5" t="s">
        <v>221</v>
      </c>
      <c r="T10" s="103">
        <v>13</v>
      </c>
      <c r="U10" s="5" t="s">
        <v>226</v>
      </c>
      <c r="V10" s="103">
        <v>6</v>
      </c>
      <c r="W10" s="5" t="s">
        <v>246</v>
      </c>
      <c r="X10" s="103">
        <v>3</v>
      </c>
      <c r="Y10" s="5" t="s">
        <v>209</v>
      </c>
      <c r="Z10" s="103">
        <v>9</v>
      </c>
      <c r="AA10" s="5" t="s">
        <v>235</v>
      </c>
      <c r="AB10" s="103">
        <v>10</v>
      </c>
      <c r="AC10" s="5" t="s">
        <v>214</v>
      </c>
      <c r="AD10" s="103">
        <v>11</v>
      </c>
      <c r="AE10" s="5" t="s">
        <v>215</v>
      </c>
      <c r="AF10" s="103">
        <v>12</v>
      </c>
      <c r="AG10" s="5"/>
      <c r="AH10" s="47"/>
      <c r="AI10" s="7">
        <f t="shared" si="2"/>
        <v>135</v>
      </c>
      <c r="AJ10" s="7">
        <f t="shared" si="0"/>
        <v>97</v>
      </c>
    </row>
    <row r="11" spans="1:36" x14ac:dyDescent="0.35">
      <c r="A11">
        <f t="shared" si="1"/>
        <v>14</v>
      </c>
      <c r="B11" s="8" t="s">
        <v>14</v>
      </c>
      <c r="C11" s="9" t="s">
        <v>220</v>
      </c>
      <c r="D11" s="10">
        <v>10</v>
      </c>
      <c r="E11" s="9" t="s">
        <v>222</v>
      </c>
      <c r="F11" s="10">
        <v>9</v>
      </c>
      <c r="G11" s="9" t="s">
        <v>210</v>
      </c>
      <c r="H11" s="10">
        <v>4</v>
      </c>
      <c r="I11" s="9" t="s">
        <v>206</v>
      </c>
      <c r="J11" s="10">
        <v>11</v>
      </c>
      <c r="K11" s="9" t="s">
        <v>223</v>
      </c>
      <c r="L11" s="10">
        <v>5</v>
      </c>
      <c r="M11" s="9" t="s">
        <v>218</v>
      </c>
      <c r="N11" s="10">
        <v>12</v>
      </c>
      <c r="O11" s="9" t="s">
        <v>219</v>
      </c>
      <c r="P11" s="10">
        <v>2</v>
      </c>
      <c r="Q11" s="9" t="s">
        <v>243</v>
      </c>
      <c r="R11" s="10">
        <v>6</v>
      </c>
      <c r="S11" s="9" t="s">
        <v>221</v>
      </c>
      <c r="T11" s="10">
        <v>13</v>
      </c>
      <c r="U11" s="9" t="s">
        <v>216</v>
      </c>
      <c r="V11" s="10">
        <v>16</v>
      </c>
      <c r="W11" s="9" t="s">
        <v>245</v>
      </c>
      <c r="X11" s="10">
        <v>7</v>
      </c>
      <c r="Y11" s="9" t="s">
        <v>209</v>
      </c>
      <c r="Z11" s="10">
        <v>15</v>
      </c>
      <c r="AA11" s="9" t="s">
        <v>235</v>
      </c>
      <c r="AB11" s="10">
        <v>14</v>
      </c>
      <c r="AC11" s="9" t="s">
        <v>214</v>
      </c>
      <c r="AD11" s="10">
        <v>3</v>
      </c>
      <c r="AE11" s="9" t="s">
        <v>215</v>
      </c>
      <c r="AF11" s="10">
        <v>8</v>
      </c>
      <c r="AG11" s="9"/>
      <c r="AH11" s="10"/>
      <c r="AI11" s="11">
        <f t="shared" si="2"/>
        <v>135</v>
      </c>
      <c r="AJ11" s="11">
        <f t="shared" si="0"/>
        <v>93</v>
      </c>
    </row>
    <row r="12" spans="1:36" x14ac:dyDescent="0.35">
      <c r="A12">
        <f t="shared" si="1"/>
        <v>15</v>
      </c>
      <c r="B12" s="4" t="s">
        <v>12</v>
      </c>
      <c r="C12" s="5" t="s">
        <v>181</v>
      </c>
      <c r="D12" s="103">
        <v>7</v>
      </c>
      <c r="E12" s="5" t="s">
        <v>179</v>
      </c>
      <c r="F12" s="103">
        <v>14</v>
      </c>
      <c r="G12" s="5" t="s">
        <v>192</v>
      </c>
      <c r="H12" s="103">
        <v>6</v>
      </c>
      <c r="I12" s="5" t="s">
        <v>189</v>
      </c>
      <c r="J12" s="103">
        <v>13</v>
      </c>
      <c r="K12" s="5" t="s">
        <v>194</v>
      </c>
      <c r="L12" s="103">
        <v>8</v>
      </c>
      <c r="M12" s="5" t="s">
        <v>143</v>
      </c>
      <c r="N12" s="103">
        <v>16</v>
      </c>
      <c r="O12" s="5" t="s">
        <v>126</v>
      </c>
      <c r="P12" s="103">
        <v>10</v>
      </c>
      <c r="Q12" s="5" t="s">
        <v>109</v>
      </c>
      <c r="R12" s="103">
        <v>9</v>
      </c>
      <c r="S12" s="5" t="s">
        <v>147</v>
      </c>
      <c r="T12" s="103">
        <v>12</v>
      </c>
      <c r="U12" s="5" t="s">
        <v>146</v>
      </c>
      <c r="V12" s="103">
        <v>4</v>
      </c>
      <c r="W12" s="5" t="s">
        <v>234</v>
      </c>
      <c r="X12" s="103">
        <v>3</v>
      </c>
      <c r="Y12" s="5" t="s">
        <v>127</v>
      </c>
      <c r="Z12" s="103">
        <v>11</v>
      </c>
      <c r="AA12" s="5" t="s">
        <v>149</v>
      </c>
      <c r="AB12" s="103">
        <v>15</v>
      </c>
      <c r="AC12" s="5" t="s">
        <v>145</v>
      </c>
      <c r="AD12" s="103">
        <v>2</v>
      </c>
      <c r="AE12" s="5" t="s">
        <v>180</v>
      </c>
      <c r="AF12" s="103">
        <v>5</v>
      </c>
      <c r="AG12" s="5"/>
      <c r="AH12" s="47"/>
      <c r="AI12" s="7">
        <f t="shared" si="2"/>
        <v>135</v>
      </c>
      <c r="AJ12" s="7">
        <f t="shared" si="0"/>
        <v>87</v>
      </c>
    </row>
    <row r="13" spans="1:36" x14ac:dyDescent="0.35">
      <c r="A13">
        <f t="shared" si="1"/>
        <v>3</v>
      </c>
      <c r="B13" s="8" t="s">
        <v>8</v>
      </c>
      <c r="C13" s="9" t="s">
        <v>181</v>
      </c>
      <c r="D13" s="10">
        <v>11</v>
      </c>
      <c r="E13" s="9" t="s">
        <v>179</v>
      </c>
      <c r="F13" s="10">
        <v>15</v>
      </c>
      <c r="G13" s="9" t="s">
        <v>192</v>
      </c>
      <c r="H13" s="10">
        <v>14</v>
      </c>
      <c r="I13" s="9" t="s">
        <v>189</v>
      </c>
      <c r="J13" s="10">
        <v>10</v>
      </c>
      <c r="K13" s="9" t="s">
        <v>194</v>
      </c>
      <c r="L13" s="10">
        <v>7</v>
      </c>
      <c r="M13" s="9" t="s">
        <v>143</v>
      </c>
      <c r="N13" s="10">
        <v>13</v>
      </c>
      <c r="O13" s="9" t="s">
        <v>148</v>
      </c>
      <c r="P13" s="10">
        <v>2</v>
      </c>
      <c r="Q13" s="9" t="s">
        <v>109</v>
      </c>
      <c r="R13" s="10">
        <v>6</v>
      </c>
      <c r="S13" s="9" t="s">
        <v>147</v>
      </c>
      <c r="T13" s="10">
        <v>8</v>
      </c>
      <c r="U13" s="9" t="s">
        <v>146</v>
      </c>
      <c r="V13" s="10">
        <v>5</v>
      </c>
      <c r="W13" s="9" t="s">
        <v>144</v>
      </c>
      <c r="X13" s="10">
        <v>3</v>
      </c>
      <c r="Y13" s="9" t="s">
        <v>127</v>
      </c>
      <c r="Z13" s="10">
        <v>12</v>
      </c>
      <c r="AA13" s="9" t="s">
        <v>149</v>
      </c>
      <c r="AB13" s="10">
        <v>16</v>
      </c>
      <c r="AC13" s="9" t="s">
        <v>190</v>
      </c>
      <c r="AD13" s="10">
        <v>4</v>
      </c>
      <c r="AE13" s="9" t="s">
        <v>180</v>
      </c>
      <c r="AF13" s="10">
        <v>9</v>
      </c>
      <c r="AG13" s="9"/>
      <c r="AH13" s="10"/>
      <c r="AI13" s="7">
        <f t="shared" si="2"/>
        <v>135</v>
      </c>
      <c r="AJ13" s="11">
        <f t="shared" si="0"/>
        <v>110</v>
      </c>
    </row>
    <row r="14" spans="1:36" x14ac:dyDescent="0.35">
      <c r="A14">
        <f t="shared" si="1"/>
        <v>13</v>
      </c>
      <c r="B14" s="4" t="s">
        <v>6</v>
      </c>
      <c r="C14" s="5" t="s">
        <v>181</v>
      </c>
      <c r="D14" s="103">
        <v>11</v>
      </c>
      <c r="E14" s="5" t="s">
        <v>179</v>
      </c>
      <c r="F14" s="103">
        <v>14</v>
      </c>
      <c r="G14" s="5" t="s">
        <v>192</v>
      </c>
      <c r="H14" s="103">
        <v>12</v>
      </c>
      <c r="I14" s="5" t="s">
        <v>189</v>
      </c>
      <c r="J14" s="103">
        <v>10</v>
      </c>
      <c r="K14" s="5" t="s">
        <v>194</v>
      </c>
      <c r="L14" s="103">
        <v>4</v>
      </c>
      <c r="M14" s="5" t="s">
        <v>143</v>
      </c>
      <c r="N14" s="103">
        <v>15</v>
      </c>
      <c r="O14" s="5" t="s">
        <v>247</v>
      </c>
      <c r="P14" s="103">
        <v>5</v>
      </c>
      <c r="Q14" s="5" t="s">
        <v>109</v>
      </c>
      <c r="R14" s="103">
        <v>2</v>
      </c>
      <c r="S14" s="5" t="s">
        <v>147</v>
      </c>
      <c r="T14" s="103">
        <v>13</v>
      </c>
      <c r="U14" s="5" t="s">
        <v>146</v>
      </c>
      <c r="V14" s="103">
        <v>6</v>
      </c>
      <c r="W14" s="5" t="s">
        <v>144</v>
      </c>
      <c r="X14" s="103">
        <v>7</v>
      </c>
      <c r="Y14" s="5" t="s">
        <v>127</v>
      </c>
      <c r="Z14" s="103">
        <v>8</v>
      </c>
      <c r="AA14" s="5" t="s">
        <v>149</v>
      </c>
      <c r="AB14" s="103">
        <v>16</v>
      </c>
      <c r="AC14" s="5" t="s">
        <v>242</v>
      </c>
      <c r="AD14" s="103">
        <v>9</v>
      </c>
      <c r="AE14" s="5" t="s">
        <v>248</v>
      </c>
      <c r="AF14" s="103">
        <v>3</v>
      </c>
      <c r="AG14" s="5"/>
      <c r="AH14" s="47"/>
      <c r="AI14" s="7">
        <f>SUM(D14:AF14)</f>
        <v>135</v>
      </c>
      <c r="AJ14" s="7">
        <f t="shared" si="0"/>
        <v>96</v>
      </c>
    </row>
    <row r="15" spans="1:36" x14ac:dyDescent="0.35">
      <c r="A15">
        <f t="shared" si="1"/>
        <v>7</v>
      </c>
      <c r="B15" s="8" t="s">
        <v>4</v>
      </c>
      <c r="C15" s="9" t="s">
        <v>181</v>
      </c>
      <c r="D15" s="10">
        <v>10</v>
      </c>
      <c r="E15" s="9" t="s">
        <v>179</v>
      </c>
      <c r="F15" s="10">
        <v>13</v>
      </c>
      <c r="G15" s="9" t="s">
        <v>192</v>
      </c>
      <c r="H15" s="10">
        <v>14</v>
      </c>
      <c r="I15" s="9" t="s">
        <v>189</v>
      </c>
      <c r="J15" s="10">
        <v>12</v>
      </c>
      <c r="K15" s="9" t="s">
        <v>232</v>
      </c>
      <c r="L15" s="10">
        <v>4</v>
      </c>
      <c r="M15" s="9" t="s">
        <v>143</v>
      </c>
      <c r="N15" s="10">
        <v>15</v>
      </c>
      <c r="O15" s="9" t="s">
        <v>148</v>
      </c>
      <c r="P15" s="10">
        <v>3</v>
      </c>
      <c r="Q15" s="9" t="s">
        <v>109</v>
      </c>
      <c r="R15" s="10">
        <v>2</v>
      </c>
      <c r="S15" s="9" t="s">
        <v>147</v>
      </c>
      <c r="T15" s="10">
        <v>5</v>
      </c>
      <c r="U15" s="9" t="s">
        <v>146</v>
      </c>
      <c r="V15" s="10">
        <v>8</v>
      </c>
      <c r="W15" s="9" t="s">
        <v>234</v>
      </c>
      <c r="X15" s="10">
        <v>7</v>
      </c>
      <c r="Y15" s="9" t="s">
        <v>127</v>
      </c>
      <c r="Z15" s="10">
        <v>9</v>
      </c>
      <c r="AA15" s="9" t="s">
        <v>149</v>
      </c>
      <c r="AB15" s="10">
        <v>16</v>
      </c>
      <c r="AC15" s="9" t="s">
        <v>145</v>
      </c>
      <c r="AD15" s="10">
        <v>6</v>
      </c>
      <c r="AE15" s="9" t="s">
        <v>180</v>
      </c>
      <c r="AF15" s="10">
        <v>11</v>
      </c>
      <c r="AG15" s="9"/>
      <c r="AH15" s="10"/>
      <c r="AI15" s="11">
        <f t="shared" si="2"/>
        <v>135</v>
      </c>
      <c r="AJ15" s="11">
        <f t="shared" si="0"/>
        <v>105</v>
      </c>
    </row>
    <row r="16" spans="1:36" x14ac:dyDescent="0.35">
      <c r="A16">
        <f t="shared" si="1"/>
        <v>8</v>
      </c>
      <c r="B16" s="4" t="s">
        <v>7</v>
      </c>
      <c r="C16" s="5" t="s">
        <v>181</v>
      </c>
      <c r="D16" s="103">
        <v>15</v>
      </c>
      <c r="E16" s="5" t="s">
        <v>179</v>
      </c>
      <c r="F16" s="103">
        <v>13</v>
      </c>
      <c r="G16" s="5" t="s">
        <v>192</v>
      </c>
      <c r="H16" s="103">
        <v>10</v>
      </c>
      <c r="I16" s="5" t="s">
        <v>189</v>
      </c>
      <c r="J16" s="103">
        <v>7</v>
      </c>
      <c r="K16" s="5" t="s">
        <v>194</v>
      </c>
      <c r="L16" s="103">
        <v>6</v>
      </c>
      <c r="M16" s="5" t="s">
        <v>143</v>
      </c>
      <c r="N16" s="103">
        <v>14</v>
      </c>
      <c r="O16" s="5" t="s">
        <v>126</v>
      </c>
      <c r="P16" s="103">
        <v>2</v>
      </c>
      <c r="Q16" s="5" t="s">
        <v>109</v>
      </c>
      <c r="R16" s="103">
        <v>11</v>
      </c>
      <c r="S16" s="5" t="s">
        <v>147</v>
      </c>
      <c r="T16" s="103">
        <v>12</v>
      </c>
      <c r="U16" s="5" t="s">
        <v>146</v>
      </c>
      <c r="V16" s="103">
        <v>3</v>
      </c>
      <c r="W16" s="5" t="s">
        <v>144</v>
      </c>
      <c r="X16" s="103">
        <v>9</v>
      </c>
      <c r="Y16" s="5" t="s">
        <v>127</v>
      </c>
      <c r="Z16" s="103">
        <v>8</v>
      </c>
      <c r="AA16" s="5" t="s">
        <v>149</v>
      </c>
      <c r="AB16" s="103">
        <v>16</v>
      </c>
      <c r="AC16" s="5" t="s">
        <v>145</v>
      </c>
      <c r="AD16" s="103">
        <v>5</v>
      </c>
      <c r="AE16" s="5" t="s">
        <v>180</v>
      </c>
      <c r="AF16" s="103">
        <v>4</v>
      </c>
      <c r="AG16" s="5"/>
      <c r="AH16" s="47"/>
      <c r="AI16" s="7">
        <f t="shared" si="2"/>
        <v>135</v>
      </c>
      <c r="AJ16" s="7">
        <f t="shared" si="0"/>
        <v>103</v>
      </c>
    </row>
    <row r="17" spans="1:36" x14ac:dyDescent="0.35">
      <c r="A17">
        <f t="shared" si="1"/>
        <v>16</v>
      </c>
      <c r="B17" s="38" t="s">
        <v>71</v>
      </c>
      <c r="C17" s="36" t="s">
        <v>181</v>
      </c>
      <c r="D17" s="37">
        <v>13</v>
      </c>
      <c r="E17" s="36" t="s">
        <v>179</v>
      </c>
      <c r="F17" s="37">
        <v>16</v>
      </c>
      <c r="G17" s="36" t="s">
        <v>204</v>
      </c>
      <c r="H17" s="37">
        <v>4</v>
      </c>
      <c r="I17" s="36" t="s">
        <v>189</v>
      </c>
      <c r="J17" s="37">
        <v>12</v>
      </c>
      <c r="K17" s="36" t="s">
        <v>194</v>
      </c>
      <c r="L17" s="37">
        <v>14</v>
      </c>
      <c r="M17" s="36" t="s">
        <v>143</v>
      </c>
      <c r="N17" s="37">
        <v>11</v>
      </c>
      <c r="O17" s="36" t="s">
        <v>126</v>
      </c>
      <c r="P17" s="37">
        <v>2</v>
      </c>
      <c r="Q17" s="36" t="s">
        <v>110</v>
      </c>
      <c r="R17" s="37">
        <v>7</v>
      </c>
      <c r="S17" s="36" t="s">
        <v>203</v>
      </c>
      <c r="T17" s="37">
        <v>3</v>
      </c>
      <c r="U17" s="36" t="s">
        <v>196</v>
      </c>
      <c r="V17" s="37">
        <v>9</v>
      </c>
      <c r="W17" s="36" t="s">
        <v>144</v>
      </c>
      <c r="X17" s="37">
        <v>8</v>
      </c>
      <c r="Y17" s="36" t="s">
        <v>127</v>
      </c>
      <c r="Z17" s="37">
        <v>6</v>
      </c>
      <c r="AA17" s="36" t="s">
        <v>149</v>
      </c>
      <c r="AB17" s="37">
        <v>15</v>
      </c>
      <c r="AC17" s="36" t="s">
        <v>145</v>
      </c>
      <c r="AD17" s="37">
        <v>5</v>
      </c>
      <c r="AE17" s="36" t="s">
        <v>180</v>
      </c>
      <c r="AF17" s="37">
        <v>10</v>
      </c>
      <c r="AG17" s="36"/>
      <c r="AH17" s="37"/>
      <c r="AI17" s="34">
        <f t="shared" si="2"/>
        <v>135</v>
      </c>
      <c r="AJ17" s="35">
        <f t="shared" si="0"/>
        <v>82</v>
      </c>
    </row>
    <row r="18" spans="1:36" x14ac:dyDescent="0.35">
      <c r="A18">
        <f t="shared" si="1"/>
        <v>9</v>
      </c>
      <c r="B18" s="4" t="s">
        <v>3</v>
      </c>
      <c r="C18" s="5" t="s">
        <v>193</v>
      </c>
      <c r="D18" s="104">
        <v>3</v>
      </c>
      <c r="E18" s="5" t="s">
        <v>179</v>
      </c>
      <c r="F18" s="104">
        <v>14</v>
      </c>
      <c r="G18" s="5" t="s">
        <v>192</v>
      </c>
      <c r="H18" s="104">
        <v>13</v>
      </c>
      <c r="I18" s="5" t="s">
        <v>189</v>
      </c>
      <c r="J18" s="104">
        <v>10</v>
      </c>
      <c r="K18" s="5" t="s">
        <v>232</v>
      </c>
      <c r="L18" s="104">
        <v>4</v>
      </c>
      <c r="M18" s="5" t="s">
        <v>143</v>
      </c>
      <c r="N18" s="104">
        <v>15</v>
      </c>
      <c r="O18" s="5" t="s">
        <v>148</v>
      </c>
      <c r="P18" s="104">
        <v>11</v>
      </c>
      <c r="Q18" s="5" t="s">
        <v>110</v>
      </c>
      <c r="R18" s="104">
        <v>5</v>
      </c>
      <c r="S18" s="5" t="s">
        <v>147</v>
      </c>
      <c r="T18" s="104">
        <v>7</v>
      </c>
      <c r="U18" s="5" t="s">
        <v>146</v>
      </c>
      <c r="V18" s="104">
        <v>6</v>
      </c>
      <c r="W18" s="5" t="s">
        <v>144</v>
      </c>
      <c r="X18" s="104">
        <v>2</v>
      </c>
      <c r="Y18" s="5" t="s">
        <v>127</v>
      </c>
      <c r="Z18" s="104">
        <v>12</v>
      </c>
      <c r="AA18" s="5" t="s">
        <v>149</v>
      </c>
      <c r="AB18" s="104">
        <v>16</v>
      </c>
      <c r="AC18" s="5" t="s">
        <v>145</v>
      </c>
      <c r="AD18" s="104">
        <v>8</v>
      </c>
      <c r="AE18" s="5" t="s">
        <v>180</v>
      </c>
      <c r="AF18" s="104">
        <v>9</v>
      </c>
      <c r="AG18" s="5"/>
      <c r="AH18" s="47"/>
      <c r="AI18" s="55">
        <f t="shared" si="2"/>
        <v>135</v>
      </c>
      <c r="AJ18" s="58">
        <f t="shared" si="0"/>
        <v>102</v>
      </c>
    </row>
    <row r="19" spans="1:36" x14ac:dyDescent="0.35">
      <c r="A19">
        <f t="shared" si="1"/>
        <v>2</v>
      </c>
      <c r="B19" s="38" t="s">
        <v>184</v>
      </c>
      <c r="C19" s="36" t="s">
        <v>181</v>
      </c>
      <c r="D19" s="37">
        <v>13</v>
      </c>
      <c r="E19" s="36" t="s">
        <v>179</v>
      </c>
      <c r="F19" s="37">
        <v>14</v>
      </c>
      <c r="G19" s="36" t="s">
        <v>192</v>
      </c>
      <c r="H19" s="37">
        <v>15</v>
      </c>
      <c r="I19" s="36" t="s">
        <v>189</v>
      </c>
      <c r="J19" s="37">
        <v>7</v>
      </c>
      <c r="K19" s="36" t="s">
        <v>232</v>
      </c>
      <c r="L19" s="37">
        <v>2</v>
      </c>
      <c r="M19" s="36" t="s">
        <v>143</v>
      </c>
      <c r="N19" s="37">
        <v>11</v>
      </c>
      <c r="O19" s="36" t="s">
        <v>148</v>
      </c>
      <c r="P19" s="37">
        <v>3</v>
      </c>
      <c r="Q19" s="36" t="s">
        <v>109</v>
      </c>
      <c r="R19" s="37">
        <v>6</v>
      </c>
      <c r="S19" s="36" t="s">
        <v>147</v>
      </c>
      <c r="T19" s="37">
        <v>12</v>
      </c>
      <c r="U19" s="36" t="s">
        <v>146</v>
      </c>
      <c r="V19" s="37">
        <v>4</v>
      </c>
      <c r="W19" s="36" t="s">
        <v>144</v>
      </c>
      <c r="X19" s="37">
        <v>10</v>
      </c>
      <c r="Y19" s="36" t="s">
        <v>127</v>
      </c>
      <c r="Z19" s="37">
        <v>9</v>
      </c>
      <c r="AA19" s="36" t="s">
        <v>149</v>
      </c>
      <c r="AB19" s="37">
        <v>8</v>
      </c>
      <c r="AC19" s="36" t="s">
        <v>145</v>
      </c>
      <c r="AD19" s="37">
        <v>5</v>
      </c>
      <c r="AE19" s="36" t="s">
        <v>180</v>
      </c>
      <c r="AF19" s="37">
        <v>16</v>
      </c>
      <c r="AG19" s="36"/>
      <c r="AH19" s="37"/>
      <c r="AI19" s="22">
        <f t="shared" si="2"/>
        <v>135</v>
      </c>
      <c r="AJ19" s="11">
        <f t="shared" si="0"/>
        <v>111</v>
      </c>
    </row>
    <row r="20" spans="1:36" x14ac:dyDescent="0.35">
      <c r="A20">
        <f t="shared" si="1"/>
        <v>18</v>
      </c>
      <c r="B20" s="4" t="s">
        <v>230</v>
      </c>
      <c r="C20" s="5" t="s">
        <v>181</v>
      </c>
      <c r="D20" s="103">
        <v>15</v>
      </c>
      <c r="E20" s="5" t="s">
        <v>179</v>
      </c>
      <c r="F20" s="103">
        <v>11</v>
      </c>
      <c r="G20" s="5" t="s">
        <v>192</v>
      </c>
      <c r="H20" s="103">
        <v>6</v>
      </c>
      <c r="I20" s="5" t="s">
        <v>197</v>
      </c>
      <c r="J20" s="103">
        <v>14</v>
      </c>
      <c r="K20" s="5" t="s">
        <v>194</v>
      </c>
      <c r="L20" s="103">
        <v>3</v>
      </c>
      <c r="M20" s="5" t="s">
        <v>143</v>
      </c>
      <c r="N20" s="103">
        <v>9</v>
      </c>
      <c r="O20" s="5" t="s">
        <v>126</v>
      </c>
      <c r="P20" s="103">
        <v>8</v>
      </c>
      <c r="Q20" s="5" t="s">
        <v>110</v>
      </c>
      <c r="R20" s="103">
        <v>7</v>
      </c>
      <c r="S20" s="5" t="s">
        <v>147</v>
      </c>
      <c r="T20" s="103">
        <v>13</v>
      </c>
      <c r="U20" s="5" t="s">
        <v>146</v>
      </c>
      <c r="V20" s="103">
        <v>12</v>
      </c>
      <c r="W20" s="5" t="s">
        <v>234</v>
      </c>
      <c r="X20" s="103">
        <v>5</v>
      </c>
      <c r="Y20" s="5" t="s">
        <v>191</v>
      </c>
      <c r="Z20" s="103">
        <v>2</v>
      </c>
      <c r="AA20" s="5" t="s">
        <v>233</v>
      </c>
      <c r="AB20" s="103">
        <v>4</v>
      </c>
      <c r="AC20" s="5" t="s">
        <v>145</v>
      </c>
      <c r="AD20" s="103">
        <v>10</v>
      </c>
      <c r="AE20" s="5" t="s">
        <v>180</v>
      </c>
      <c r="AF20" s="103">
        <v>16</v>
      </c>
      <c r="AG20" s="5"/>
      <c r="AH20" s="73"/>
      <c r="AI20" s="55">
        <f t="shared" si="2"/>
        <v>135</v>
      </c>
      <c r="AJ20" s="71">
        <f t="shared" si="0"/>
        <v>69</v>
      </c>
    </row>
    <row r="21" spans="1:36" ht="15" thickBot="1" x14ac:dyDescent="0.4">
      <c r="A21">
        <f t="shared" si="1"/>
        <v>16</v>
      </c>
      <c r="B21" s="38" t="s">
        <v>185</v>
      </c>
      <c r="C21" s="36" t="s">
        <v>181</v>
      </c>
      <c r="D21" s="37">
        <v>14</v>
      </c>
      <c r="E21" s="36" t="s">
        <v>179</v>
      </c>
      <c r="F21" s="37">
        <v>15</v>
      </c>
      <c r="G21" s="36" t="s">
        <v>204</v>
      </c>
      <c r="H21" s="37">
        <v>5</v>
      </c>
      <c r="I21" s="36" t="s">
        <v>189</v>
      </c>
      <c r="J21" s="37">
        <v>9</v>
      </c>
      <c r="K21" s="36" t="s">
        <v>194</v>
      </c>
      <c r="L21" s="37">
        <v>3</v>
      </c>
      <c r="M21" s="36" t="s">
        <v>143</v>
      </c>
      <c r="N21" s="37">
        <v>2</v>
      </c>
      <c r="O21" s="36" t="s">
        <v>126</v>
      </c>
      <c r="P21" s="37">
        <v>4</v>
      </c>
      <c r="Q21" s="36" t="s">
        <v>110</v>
      </c>
      <c r="R21" s="37">
        <v>6</v>
      </c>
      <c r="S21" s="36" t="s">
        <v>147</v>
      </c>
      <c r="T21" s="37">
        <v>8</v>
      </c>
      <c r="U21" s="36" t="s">
        <v>146</v>
      </c>
      <c r="V21" s="37">
        <v>13</v>
      </c>
      <c r="W21" s="36" t="s">
        <v>234</v>
      </c>
      <c r="X21" s="37">
        <v>7</v>
      </c>
      <c r="Y21" s="36" t="s">
        <v>127</v>
      </c>
      <c r="Z21" s="37">
        <v>10</v>
      </c>
      <c r="AA21" s="36" t="s">
        <v>149</v>
      </c>
      <c r="AB21" s="37">
        <v>16</v>
      </c>
      <c r="AC21" s="36" t="s">
        <v>145</v>
      </c>
      <c r="AD21" s="37">
        <v>11</v>
      </c>
      <c r="AE21" s="36" t="s">
        <v>180</v>
      </c>
      <c r="AF21" s="37">
        <v>12</v>
      </c>
      <c r="AG21" s="36"/>
      <c r="AH21" s="37"/>
      <c r="AI21" s="78">
        <f t="shared" si="2"/>
        <v>135</v>
      </c>
      <c r="AJ21" s="79">
        <f t="shared" si="0"/>
        <v>82</v>
      </c>
    </row>
    <row r="22" spans="1:36" ht="15" thickBot="1" x14ac:dyDescent="0.4">
      <c r="B22" s="39" t="s">
        <v>15</v>
      </c>
      <c r="C22" s="183" t="s">
        <v>107</v>
      </c>
      <c r="D22" s="183"/>
      <c r="E22" s="183" t="s">
        <v>108</v>
      </c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40"/>
      <c r="AJ22" s="41"/>
    </row>
    <row r="23" spans="1:36" ht="15" thickBot="1" x14ac:dyDescent="0.4">
      <c r="C23" s="184" t="s">
        <v>183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6"/>
      <c r="AJ23" s="23"/>
    </row>
    <row r="24" spans="1:36" x14ac:dyDescent="0.35">
      <c r="F24" t="s">
        <v>33</v>
      </c>
    </row>
    <row r="27" spans="1:36" ht="15" thickBot="1" x14ac:dyDescent="0.4"/>
    <row r="28" spans="1:36" ht="15" thickBot="1" x14ac:dyDescent="0.4">
      <c r="B28" s="32" t="s">
        <v>0</v>
      </c>
      <c r="C28" s="181" t="str">
        <f>C3</f>
        <v>MIN@LAR</v>
      </c>
      <c r="D28" s="181"/>
      <c r="E28" s="181" t="str">
        <f t="shared" ref="E28" si="3">E3</f>
        <v>NYJ@JAX</v>
      </c>
      <c r="F28" s="181"/>
      <c r="G28" s="181" t="str">
        <f t="shared" ref="G28" si="4">G3</f>
        <v>MIA@NE</v>
      </c>
      <c r="H28" s="181"/>
      <c r="I28" s="181" t="str">
        <f t="shared" ref="I28" si="5">I3</f>
        <v>PHI@TEN</v>
      </c>
      <c r="J28" s="181"/>
      <c r="K28" s="181" t="str">
        <f t="shared" ref="K28" si="6">K3</f>
        <v>HOU@IND</v>
      </c>
      <c r="L28" s="181"/>
      <c r="M28" s="181" t="str">
        <f t="shared" ref="M28" si="7">M3</f>
        <v>BUF@GB</v>
      </c>
      <c r="N28" s="181"/>
      <c r="O28" s="181" t="str">
        <f t="shared" ref="O28" si="8">O3</f>
        <v>DET@DAL</v>
      </c>
      <c r="P28" s="181"/>
      <c r="Q28" s="181" t="str">
        <f t="shared" ref="Q28" si="9">Q3</f>
        <v>TB@CHI</v>
      </c>
      <c r="R28" s="181"/>
      <c r="S28" s="181" t="str">
        <f t="shared" ref="S28" si="10">S3</f>
        <v>CIN@ATL</v>
      </c>
      <c r="T28" s="181"/>
      <c r="U28" s="181" t="str">
        <f t="shared" ref="U28" si="11">U3</f>
        <v>SEA@ARI</v>
      </c>
      <c r="V28" s="181"/>
      <c r="W28" s="181" t="str">
        <f t="shared" ref="W28" si="12">W3</f>
        <v>CLE@OAK</v>
      </c>
      <c r="X28" s="181"/>
      <c r="Y28" s="181" t="str">
        <f t="shared" ref="Y28" si="13">Y3</f>
        <v>NO@NYG</v>
      </c>
      <c r="Z28" s="181"/>
      <c r="AA28" s="181" t="str">
        <f t="shared" ref="AA28" si="14">AA3</f>
        <v>SF@LAC</v>
      </c>
      <c r="AB28" s="181"/>
      <c r="AC28" s="181" t="str">
        <f t="shared" ref="AC28" si="15">AC3</f>
        <v>BAL@PIT</v>
      </c>
      <c r="AD28" s="181"/>
      <c r="AE28" s="181" t="str">
        <f t="shared" ref="AE28" si="16">AE3</f>
        <v>KC@DEN</v>
      </c>
      <c r="AF28" s="181"/>
      <c r="AG28" s="181" t="str">
        <f t="shared" ref="AG28" si="17">AG3</f>
        <v>PIT@TB</v>
      </c>
      <c r="AH28" s="182"/>
      <c r="AI28" s="25"/>
    </row>
    <row r="29" spans="1:36" x14ac:dyDescent="0.35">
      <c r="B29" s="31" t="str">
        <f t="shared" ref="B29:B42" si="18">B4</f>
        <v>Tyson</v>
      </c>
      <c r="C29" s="180">
        <f>IF(C4="lar",D4,"-")</f>
        <v>6</v>
      </c>
      <c r="D29" s="180"/>
      <c r="E29" s="180">
        <f>IF(E4="jax",F4,"-")</f>
        <v>14</v>
      </c>
      <c r="F29" s="180"/>
      <c r="G29" s="180">
        <f>IF(G4="ne",H4,"-")</f>
        <v>15</v>
      </c>
      <c r="H29" s="180"/>
      <c r="I29" s="180" t="str">
        <f>IF(I4="ten",J4,"-")</f>
        <v>-</v>
      </c>
      <c r="J29" s="180"/>
      <c r="K29" s="180" t="str">
        <f>IF(K4="hou",L4,"-")</f>
        <v>-</v>
      </c>
      <c r="L29" s="180"/>
      <c r="M29" s="180">
        <f>IF(M4="gb",N4,"-")</f>
        <v>13</v>
      </c>
      <c r="N29" s="180"/>
      <c r="O29" s="180">
        <f>IF(O4="dal",P4,"-")</f>
        <v>4</v>
      </c>
      <c r="P29" s="180"/>
      <c r="Q29" s="180">
        <f>IF(Q4="chi",R4,"-")</f>
        <v>5</v>
      </c>
      <c r="R29" s="180"/>
      <c r="S29" s="180" t="str">
        <f>IF(S4="cin",T4,"-")</f>
        <v>-</v>
      </c>
      <c r="T29" s="180"/>
      <c r="U29" s="180">
        <f>IF(U4="sea",V4,"-")</f>
        <v>11</v>
      </c>
      <c r="V29" s="180"/>
      <c r="W29" s="180">
        <f>IF(W4="oak",X4,"-")</f>
        <v>9</v>
      </c>
      <c r="X29" s="180"/>
      <c r="Y29" s="180" t="str">
        <f>IF(Y4="no",Z4,"-")</f>
        <v>-</v>
      </c>
      <c r="Z29" s="180"/>
      <c r="AA29" s="180">
        <f>IF(AA4="lac",AB4,"-")</f>
        <v>16</v>
      </c>
      <c r="AB29" s="180"/>
      <c r="AC29" s="180" t="str">
        <f>IF(AC4="bal",AD4,"-")</f>
        <v>-</v>
      </c>
      <c r="AD29" s="180"/>
      <c r="AE29" s="180">
        <f>IF(AE4="kc",AF4,"-")</f>
        <v>8</v>
      </c>
      <c r="AF29" s="180"/>
      <c r="AG29" s="180">
        <f t="shared" ref="AG29" si="19">IF(AG4="",AH4,"-")</f>
        <v>0</v>
      </c>
      <c r="AH29" s="189"/>
      <c r="AJ29" s="26">
        <f t="shared" ref="AJ29:AJ46" si="20">COUNTIF(C29:AH29,"&gt;=1")</f>
        <v>10</v>
      </c>
    </row>
    <row r="30" spans="1:36" x14ac:dyDescent="0.35">
      <c r="B30" s="14" t="str">
        <f t="shared" si="18"/>
        <v>Ben</v>
      </c>
      <c r="C30" s="171">
        <f t="shared" ref="C30:C46" si="21">IF(C5="lar",D5,"-")</f>
        <v>16</v>
      </c>
      <c r="D30" s="172"/>
      <c r="E30" s="171">
        <f t="shared" ref="E30:E46" si="22">IF(E5="jax",F5,"-")</f>
        <v>14</v>
      </c>
      <c r="F30" s="172"/>
      <c r="G30" s="171">
        <f t="shared" ref="G30:G46" si="23">IF(G5="ne",H5,"-")</f>
        <v>13</v>
      </c>
      <c r="H30" s="172"/>
      <c r="I30" s="171" t="str">
        <f t="shared" ref="I30:I46" si="24">IF(I5="ten",J5,"-")</f>
        <v>-</v>
      </c>
      <c r="J30" s="172"/>
      <c r="K30" s="171">
        <f t="shared" ref="K30:K46" si="25">IF(K5="hou",L5,"-")</f>
        <v>6</v>
      </c>
      <c r="L30" s="172"/>
      <c r="M30" s="171">
        <f t="shared" ref="M30:M46" si="26">IF(M5="gb",N5,"-")</f>
        <v>9</v>
      </c>
      <c r="N30" s="172"/>
      <c r="O30" s="171">
        <f t="shared" ref="O30:O46" si="27">IF(O5="dal",P5,"-")</f>
        <v>2</v>
      </c>
      <c r="P30" s="172"/>
      <c r="Q30" s="171">
        <f t="shared" ref="Q30:Q46" si="28">IF(Q5="chi",R5,"-")</f>
        <v>7</v>
      </c>
      <c r="R30" s="172"/>
      <c r="S30" s="171" t="str">
        <f t="shared" ref="S30:S46" si="29">IF(S5="cin",T5,"-")</f>
        <v>-</v>
      </c>
      <c r="T30" s="172"/>
      <c r="U30" s="171" t="str">
        <f t="shared" ref="U30:U46" si="30">IF(U5="sea",V5,"-")</f>
        <v>-</v>
      </c>
      <c r="V30" s="172"/>
      <c r="W30" s="171">
        <f t="shared" ref="W30:W46" si="31">IF(W5="oak",X5,"-")</f>
        <v>4</v>
      </c>
      <c r="X30" s="172"/>
      <c r="Y30" s="171">
        <f t="shared" ref="Y30:Y46" si="32">IF(Y5="no",Z5,"-")</f>
        <v>12</v>
      </c>
      <c r="Z30" s="172"/>
      <c r="AA30" s="171">
        <f t="shared" ref="AA30:AA46" si="33">IF(AA5="lac",AB5,"-")</f>
        <v>15</v>
      </c>
      <c r="AB30" s="172"/>
      <c r="AC30" s="171" t="str">
        <f t="shared" ref="AC30:AC46" si="34">IF(AC5="bal",AD5,"-")</f>
        <v>-</v>
      </c>
      <c r="AD30" s="172"/>
      <c r="AE30" s="171">
        <f t="shared" ref="AE30:AE46" si="35">IF(AE5="kc",AF5,"-")</f>
        <v>11</v>
      </c>
      <c r="AF30" s="172"/>
      <c r="AG30" s="194">
        <f t="shared" ref="AG30:AG44" si="36">IF(AG5="",AH5,"-")</f>
        <v>0</v>
      </c>
      <c r="AH30" s="195"/>
      <c r="AJ30" s="26">
        <f t="shared" si="20"/>
        <v>11</v>
      </c>
    </row>
    <row r="31" spans="1:36" x14ac:dyDescent="0.35">
      <c r="B31" s="13" t="str">
        <f t="shared" si="18"/>
        <v>Trevor</v>
      </c>
      <c r="C31" s="168">
        <f t="shared" si="21"/>
        <v>13</v>
      </c>
      <c r="D31" s="169"/>
      <c r="E31" s="168">
        <f t="shared" si="22"/>
        <v>14</v>
      </c>
      <c r="F31" s="169"/>
      <c r="G31" s="168" t="str">
        <f t="shared" si="23"/>
        <v>-</v>
      </c>
      <c r="H31" s="169"/>
      <c r="I31" s="168">
        <f t="shared" si="24"/>
        <v>3</v>
      </c>
      <c r="J31" s="169"/>
      <c r="K31" s="168" t="str">
        <f t="shared" si="25"/>
        <v>-</v>
      </c>
      <c r="L31" s="169"/>
      <c r="M31" s="168">
        <f t="shared" si="26"/>
        <v>16</v>
      </c>
      <c r="N31" s="169"/>
      <c r="O31" s="168" t="str">
        <f t="shared" si="27"/>
        <v>-</v>
      </c>
      <c r="P31" s="169"/>
      <c r="Q31" s="168">
        <f t="shared" si="28"/>
        <v>6</v>
      </c>
      <c r="R31" s="169"/>
      <c r="S31" s="168" t="str">
        <f t="shared" si="29"/>
        <v>-</v>
      </c>
      <c r="T31" s="169"/>
      <c r="U31" s="168" t="str">
        <f t="shared" si="30"/>
        <v>-</v>
      </c>
      <c r="V31" s="169"/>
      <c r="W31" s="168" t="str">
        <f t="shared" si="31"/>
        <v>-</v>
      </c>
      <c r="X31" s="169"/>
      <c r="Y31" s="168">
        <f t="shared" si="32"/>
        <v>11</v>
      </c>
      <c r="Z31" s="169"/>
      <c r="AA31" s="168">
        <f t="shared" si="33"/>
        <v>15</v>
      </c>
      <c r="AB31" s="169"/>
      <c r="AC31" s="168">
        <f t="shared" si="34"/>
        <v>8</v>
      </c>
      <c r="AD31" s="169"/>
      <c r="AE31" s="168">
        <f t="shared" si="35"/>
        <v>12</v>
      </c>
      <c r="AF31" s="169"/>
      <c r="AG31" s="192">
        <f t="shared" si="36"/>
        <v>0</v>
      </c>
      <c r="AH31" s="193"/>
      <c r="AJ31" s="26">
        <f t="shared" si="20"/>
        <v>9</v>
      </c>
    </row>
    <row r="32" spans="1:36" x14ac:dyDescent="0.35">
      <c r="B32" s="14" t="str">
        <f t="shared" si="18"/>
        <v>Alex</v>
      </c>
      <c r="C32" s="171">
        <f t="shared" si="21"/>
        <v>7</v>
      </c>
      <c r="D32" s="172"/>
      <c r="E32" s="171">
        <f t="shared" si="22"/>
        <v>13</v>
      </c>
      <c r="F32" s="172"/>
      <c r="G32" s="171">
        <f t="shared" si="23"/>
        <v>14</v>
      </c>
      <c r="H32" s="172"/>
      <c r="I32" s="171" t="str">
        <f t="shared" si="24"/>
        <v>-</v>
      </c>
      <c r="J32" s="172"/>
      <c r="K32" s="171" t="str">
        <f t="shared" si="25"/>
        <v>-</v>
      </c>
      <c r="L32" s="172"/>
      <c r="M32" s="171">
        <f t="shared" si="26"/>
        <v>15</v>
      </c>
      <c r="N32" s="172"/>
      <c r="O32" s="171">
        <f t="shared" si="27"/>
        <v>11</v>
      </c>
      <c r="P32" s="172"/>
      <c r="Q32" s="171">
        <f t="shared" si="28"/>
        <v>12</v>
      </c>
      <c r="R32" s="172"/>
      <c r="S32" s="171" t="str">
        <f t="shared" si="29"/>
        <v>-</v>
      </c>
      <c r="T32" s="172"/>
      <c r="U32" s="171">
        <f t="shared" si="30"/>
        <v>5</v>
      </c>
      <c r="V32" s="172"/>
      <c r="W32" s="171">
        <f t="shared" si="31"/>
        <v>8</v>
      </c>
      <c r="X32" s="172"/>
      <c r="Y32" s="171">
        <f t="shared" si="32"/>
        <v>3</v>
      </c>
      <c r="Z32" s="172"/>
      <c r="AA32" s="171">
        <f t="shared" si="33"/>
        <v>16</v>
      </c>
      <c r="AB32" s="172"/>
      <c r="AC32" s="171" t="str">
        <f t="shared" si="34"/>
        <v>-</v>
      </c>
      <c r="AD32" s="172"/>
      <c r="AE32" s="171">
        <f t="shared" si="35"/>
        <v>10</v>
      </c>
      <c r="AF32" s="172"/>
      <c r="AG32" s="194">
        <f t="shared" si="36"/>
        <v>0</v>
      </c>
      <c r="AH32" s="195"/>
      <c r="AJ32" s="26">
        <f t="shared" si="20"/>
        <v>11</v>
      </c>
    </row>
    <row r="33" spans="2:36" x14ac:dyDescent="0.35">
      <c r="B33" s="13" t="str">
        <f t="shared" si="18"/>
        <v>Katelyn</v>
      </c>
      <c r="C33" s="168">
        <f t="shared" si="21"/>
        <v>11</v>
      </c>
      <c r="D33" s="169"/>
      <c r="E33" s="168">
        <f t="shared" si="22"/>
        <v>14</v>
      </c>
      <c r="F33" s="169"/>
      <c r="G33" s="168">
        <f t="shared" si="23"/>
        <v>13</v>
      </c>
      <c r="H33" s="169"/>
      <c r="I33" s="168" t="str">
        <f t="shared" si="24"/>
        <v>-</v>
      </c>
      <c r="J33" s="169"/>
      <c r="K33" s="168" t="str">
        <f t="shared" si="25"/>
        <v>-</v>
      </c>
      <c r="L33" s="169"/>
      <c r="M33" s="168">
        <f t="shared" si="26"/>
        <v>16</v>
      </c>
      <c r="N33" s="169"/>
      <c r="O33" s="168">
        <f t="shared" si="27"/>
        <v>9</v>
      </c>
      <c r="P33" s="169"/>
      <c r="Q33" s="168">
        <f t="shared" si="28"/>
        <v>4</v>
      </c>
      <c r="R33" s="169"/>
      <c r="S33" s="168" t="str">
        <f t="shared" si="29"/>
        <v>-</v>
      </c>
      <c r="T33" s="169"/>
      <c r="U33" s="168">
        <f t="shared" si="30"/>
        <v>6</v>
      </c>
      <c r="V33" s="169"/>
      <c r="W33" s="168">
        <f t="shared" si="31"/>
        <v>3</v>
      </c>
      <c r="X33" s="169"/>
      <c r="Y33" s="168">
        <f t="shared" si="32"/>
        <v>10</v>
      </c>
      <c r="Z33" s="169"/>
      <c r="AA33" s="168">
        <f t="shared" si="33"/>
        <v>15</v>
      </c>
      <c r="AB33" s="169"/>
      <c r="AC33" s="168" t="str">
        <f t="shared" si="34"/>
        <v>-</v>
      </c>
      <c r="AD33" s="169"/>
      <c r="AE33" s="168">
        <f t="shared" si="35"/>
        <v>8</v>
      </c>
      <c r="AF33" s="169"/>
      <c r="AG33" s="192">
        <f t="shared" si="36"/>
        <v>0</v>
      </c>
      <c r="AH33" s="193"/>
      <c r="AJ33" s="26">
        <f t="shared" si="20"/>
        <v>11</v>
      </c>
    </row>
    <row r="34" spans="2:36" x14ac:dyDescent="0.35">
      <c r="B34" s="14" t="str">
        <f t="shared" si="18"/>
        <v>Shelby</v>
      </c>
      <c r="C34" s="171">
        <f t="shared" si="21"/>
        <v>16</v>
      </c>
      <c r="D34" s="172"/>
      <c r="E34" s="171">
        <f t="shared" si="22"/>
        <v>14</v>
      </c>
      <c r="F34" s="172"/>
      <c r="G34" s="171" t="str">
        <f t="shared" si="23"/>
        <v>-</v>
      </c>
      <c r="H34" s="172"/>
      <c r="I34" s="171" t="str">
        <f t="shared" si="24"/>
        <v>-</v>
      </c>
      <c r="J34" s="172"/>
      <c r="K34" s="171" t="str">
        <f t="shared" si="25"/>
        <v>-</v>
      </c>
      <c r="L34" s="172"/>
      <c r="M34" s="171">
        <f t="shared" si="26"/>
        <v>8</v>
      </c>
      <c r="N34" s="172"/>
      <c r="O34" s="171" t="str">
        <f t="shared" si="27"/>
        <v>-</v>
      </c>
      <c r="P34" s="172"/>
      <c r="Q34" s="171">
        <f t="shared" si="28"/>
        <v>13</v>
      </c>
      <c r="R34" s="172"/>
      <c r="S34" s="171">
        <f t="shared" si="29"/>
        <v>9</v>
      </c>
      <c r="T34" s="172"/>
      <c r="U34" s="171">
        <f t="shared" si="30"/>
        <v>10</v>
      </c>
      <c r="V34" s="172"/>
      <c r="W34" s="171">
        <f t="shared" si="31"/>
        <v>15</v>
      </c>
      <c r="X34" s="172"/>
      <c r="Y34" s="171">
        <f t="shared" si="32"/>
        <v>7</v>
      </c>
      <c r="Z34" s="172"/>
      <c r="AA34" s="171" t="str">
        <f t="shared" si="33"/>
        <v>-</v>
      </c>
      <c r="AB34" s="172"/>
      <c r="AC34" s="171">
        <f t="shared" si="34"/>
        <v>4</v>
      </c>
      <c r="AD34" s="172"/>
      <c r="AE34" s="171">
        <f t="shared" si="35"/>
        <v>12</v>
      </c>
      <c r="AF34" s="172"/>
      <c r="AG34" s="194">
        <f t="shared" si="36"/>
        <v>0</v>
      </c>
      <c r="AH34" s="195"/>
      <c r="AJ34" s="26">
        <f t="shared" si="20"/>
        <v>10</v>
      </c>
    </row>
    <row r="35" spans="2:36" x14ac:dyDescent="0.35">
      <c r="B35" s="13" t="str">
        <f t="shared" si="18"/>
        <v>Chris</v>
      </c>
      <c r="C35" s="168">
        <f t="shared" si="21"/>
        <v>16</v>
      </c>
      <c r="D35" s="169"/>
      <c r="E35" s="168">
        <f t="shared" si="22"/>
        <v>15</v>
      </c>
      <c r="F35" s="169"/>
      <c r="G35" s="168">
        <f t="shared" si="23"/>
        <v>7</v>
      </c>
      <c r="H35" s="169"/>
      <c r="I35" s="168">
        <f t="shared" si="24"/>
        <v>2</v>
      </c>
      <c r="J35" s="169"/>
      <c r="K35" s="168" t="str">
        <f t="shared" si="25"/>
        <v>-</v>
      </c>
      <c r="L35" s="169"/>
      <c r="M35" s="168">
        <f t="shared" si="26"/>
        <v>14</v>
      </c>
      <c r="N35" s="169"/>
      <c r="O35" s="168">
        <f t="shared" si="27"/>
        <v>4</v>
      </c>
      <c r="P35" s="169"/>
      <c r="Q35" s="168">
        <f t="shared" si="28"/>
        <v>5</v>
      </c>
      <c r="R35" s="169"/>
      <c r="S35" s="168" t="str">
        <f t="shared" si="29"/>
        <v>-</v>
      </c>
      <c r="T35" s="169"/>
      <c r="U35" s="168" t="str">
        <f t="shared" si="30"/>
        <v>-</v>
      </c>
      <c r="V35" s="169"/>
      <c r="W35" s="168">
        <f t="shared" si="31"/>
        <v>3</v>
      </c>
      <c r="X35" s="169"/>
      <c r="Y35" s="168">
        <f t="shared" si="32"/>
        <v>9</v>
      </c>
      <c r="Z35" s="169"/>
      <c r="AA35" s="168">
        <f t="shared" si="33"/>
        <v>10</v>
      </c>
      <c r="AB35" s="169"/>
      <c r="AC35" s="168" t="str">
        <f t="shared" si="34"/>
        <v>-</v>
      </c>
      <c r="AD35" s="169"/>
      <c r="AE35" s="168">
        <f t="shared" si="35"/>
        <v>12</v>
      </c>
      <c r="AF35" s="169"/>
      <c r="AG35" s="192">
        <f t="shared" si="36"/>
        <v>0</v>
      </c>
      <c r="AH35" s="193"/>
      <c r="AJ35" s="26">
        <f t="shared" si="20"/>
        <v>11</v>
      </c>
    </row>
    <row r="36" spans="2:36" x14ac:dyDescent="0.35">
      <c r="B36" s="14" t="str">
        <f t="shared" si="18"/>
        <v>Jeremy</v>
      </c>
      <c r="C36" s="171">
        <f t="shared" si="21"/>
        <v>10</v>
      </c>
      <c r="D36" s="172"/>
      <c r="E36" s="171">
        <f t="shared" si="22"/>
        <v>9</v>
      </c>
      <c r="F36" s="172"/>
      <c r="G36" s="171">
        <f t="shared" si="23"/>
        <v>4</v>
      </c>
      <c r="H36" s="172"/>
      <c r="I36" s="171" t="str">
        <f t="shared" si="24"/>
        <v>-</v>
      </c>
      <c r="J36" s="172"/>
      <c r="K36" s="171">
        <f t="shared" si="25"/>
        <v>5</v>
      </c>
      <c r="L36" s="172"/>
      <c r="M36" s="171">
        <f t="shared" si="26"/>
        <v>12</v>
      </c>
      <c r="N36" s="172"/>
      <c r="O36" s="171" t="str">
        <f t="shared" si="27"/>
        <v>-</v>
      </c>
      <c r="P36" s="172"/>
      <c r="Q36" s="171" t="str">
        <f t="shared" si="28"/>
        <v>-</v>
      </c>
      <c r="R36" s="172"/>
      <c r="S36" s="171" t="str">
        <f t="shared" si="29"/>
        <v>-</v>
      </c>
      <c r="T36" s="172"/>
      <c r="U36" s="171">
        <f t="shared" si="30"/>
        <v>16</v>
      </c>
      <c r="V36" s="172"/>
      <c r="W36" s="171" t="str">
        <f t="shared" si="31"/>
        <v>-</v>
      </c>
      <c r="X36" s="172"/>
      <c r="Y36" s="171">
        <f t="shared" si="32"/>
        <v>15</v>
      </c>
      <c r="Z36" s="172"/>
      <c r="AA36" s="171">
        <f t="shared" si="33"/>
        <v>14</v>
      </c>
      <c r="AB36" s="172"/>
      <c r="AC36" s="171" t="str">
        <f t="shared" si="34"/>
        <v>-</v>
      </c>
      <c r="AD36" s="172"/>
      <c r="AE36" s="171">
        <f t="shared" si="35"/>
        <v>8</v>
      </c>
      <c r="AF36" s="172"/>
      <c r="AG36" s="194">
        <f t="shared" si="36"/>
        <v>0</v>
      </c>
      <c r="AH36" s="195"/>
      <c r="AJ36" s="26">
        <f t="shared" si="20"/>
        <v>9</v>
      </c>
    </row>
    <row r="37" spans="2:36" x14ac:dyDescent="0.35">
      <c r="B37" s="13" t="str">
        <f t="shared" si="18"/>
        <v>Sam</v>
      </c>
      <c r="C37" s="168">
        <f t="shared" si="21"/>
        <v>7</v>
      </c>
      <c r="D37" s="169"/>
      <c r="E37" s="168">
        <f t="shared" si="22"/>
        <v>14</v>
      </c>
      <c r="F37" s="169"/>
      <c r="G37" s="168">
        <f t="shared" si="23"/>
        <v>6</v>
      </c>
      <c r="H37" s="169"/>
      <c r="I37" s="168" t="str">
        <f t="shared" si="24"/>
        <v>-</v>
      </c>
      <c r="J37" s="169"/>
      <c r="K37" s="168" t="str">
        <f t="shared" si="25"/>
        <v>-</v>
      </c>
      <c r="L37" s="169"/>
      <c r="M37" s="168">
        <f t="shared" si="26"/>
        <v>16</v>
      </c>
      <c r="N37" s="169"/>
      <c r="O37" s="168" t="str">
        <f t="shared" si="27"/>
        <v>-</v>
      </c>
      <c r="P37" s="169"/>
      <c r="Q37" s="168">
        <f t="shared" si="28"/>
        <v>9</v>
      </c>
      <c r="R37" s="169"/>
      <c r="S37" s="168" t="str">
        <f t="shared" si="29"/>
        <v>-</v>
      </c>
      <c r="T37" s="169"/>
      <c r="U37" s="168">
        <f t="shared" si="30"/>
        <v>4</v>
      </c>
      <c r="V37" s="169"/>
      <c r="W37" s="168" t="str">
        <f t="shared" si="31"/>
        <v>-</v>
      </c>
      <c r="X37" s="169"/>
      <c r="Y37" s="168">
        <f t="shared" si="32"/>
        <v>11</v>
      </c>
      <c r="Z37" s="169"/>
      <c r="AA37" s="168">
        <f t="shared" si="33"/>
        <v>15</v>
      </c>
      <c r="AB37" s="169"/>
      <c r="AC37" s="168" t="str">
        <f t="shared" si="34"/>
        <v>-</v>
      </c>
      <c r="AD37" s="169"/>
      <c r="AE37" s="168">
        <f t="shared" si="35"/>
        <v>5</v>
      </c>
      <c r="AF37" s="169"/>
      <c r="AG37" s="192">
        <f t="shared" si="36"/>
        <v>0</v>
      </c>
      <c r="AH37" s="193"/>
      <c r="AJ37" s="26">
        <f t="shared" si="20"/>
        <v>9</v>
      </c>
    </row>
    <row r="38" spans="2:36" x14ac:dyDescent="0.35">
      <c r="B38" s="14" t="str">
        <f t="shared" si="18"/>
        <v>Cody</v>
      </c>
      <c r="C38" s="171">
        <f t="shared" si="21"/>
        <v>11</v>
      </c>
      <c r="D38" s="172"/>
      <c r="E38" s="171">
        <f t="shared" si="22"/>
        <v>15</v>
      </c>
      <c r="F38" s="172"/>
      <c r="G38" s="171">
        <f t="shared" si="23"/>
        <v>14</v>
      </c>
      <c r="H38" s="172"/>
      <c r="I38" s="171" t="str">
        <f t="shared" si="24"/>
        <v>-</v>
      </c>
      <c r="J38" s="172"/>
      <c r="K38" s="171" t="str">
        <f t="shared" si="25"/>
        <v>-</v>
      </c>
      <c r="L38" s="172"/>
      <c r="M38" s="171">
        <f t="shared" si="26"/>
        <v>13</v>
      </c>
      <c r="N38" s="172"/>
      <c r="O38" s="171">
        <f t="shared" si="27"/>
        <v>2</v>
      </c>
      <c r="P38" s="172"/>
      <c r="Q38" s="171">
        <f t="shared" si="28"/>
        <v>6</v>
      </c>
      <c r="R38" s="172"/>
      <c r="S38" s="171" t="str">
        <f t="shared" si="29"/>
        <v>-</v>
      </c>
      <c r="T38" s="172"/>
      <c r="U38" s="171">
        <f t="shared" si="30"/>
        <v>5</v>
      </c>
      <c r="V38" s="172"/>
      <c r="W38" s="171">
        <f t="shared" si="31"/>
        <v>3</v>
      </c>
      <c r="X38" s="172"/>
      <c r="Y38" s="171">
        <f t="shared" si="32"/>
        <v>12</v>
      </c>
      <c r="Z38" s="172"/>
      <c r="AA38" s="171">
        <f t="shared" si="33"/>
        <v>16</v>
      </c>
      <c r="AB38" s="172"/>
      <c r="AC38" s="171">
        <f t="shared" si="34"/>
        <v>4</v>
      </c>
      <c r="AD38" s="172"/>
      <c r="AE38" s="171">
        <f t="shared" si="35"/>
        <v>9</v>
      </c>
      <c r="AF38" s="172"/>
      <c r="AG38" s="194">
        <f t="shared" si="36"/>
        <v>0</v>
      </c>
      <c r="AH38" s="195"/>
      <c r="AJ38" s="26">
        <f t="shared" si="20"/>
        <v>12</v>
      </c>
    </row>
    <row r="39" spans="2:36" x14ac:dyDescent="0.35">
      <c r="B39" s="13" t="str">
        <f t="shared" si="18"/>
        <v>Tom</v>
      </c>
      <c r="C39" s="168">
        <f t="shared" si="21"/>
        <v>11</v>
      </c>
      <c r="D39" s="169"/>
      <c r="E39" s="168">
        <f t="shared" si="22"/>
        <v>14</v>
      </c>
      <c r="F39" s="169"/>
      <c r="G39" s="168">
        <f t="shared" si="23"/>
        <v>12</v>
      </c>
      <c r="H39" s="169"/>
      <c r="I39" s="168" t="str">
        <f t="shared" si="24"/>
        <v>-</v>
      </c>
      <c r="J39" s="169"/>
      <c r="K39" s="168" t="str">
        <f t="shared" si="25"/>
        <v>-</v>
      </c>
      <c r="L39" s="169"/>
      <c r="M39" s="168">
        <f t="shared" si="26"/>
        <v>15</v>
      </c>
      <c r="N39" s="169"/>
      <c r="O39" s="168">
        <f t="shared" si="27"/>
        <v>5</v>
      </c>
      <c r="P39" s="169"/>
      <c r="Q39" s="168">
        <f t="shared" si="28"/>
        <v>2</v>
      </c>
      <c r="R39" s="169"/>
      <c r="S39" s="168" t="str">
        <f t="shared" si="29"/>
        <v>-</v>
      </c>
      <c r="T39" s="169"/>
      <c r="U39" s="168">
        <f t="shared" si="30"/>
        <v>6</v>
      </c>
      <c r="V39" s="169"/>
      <c r="W39" s="168">
        <f t="shared" si="31"/>
        <v>7</v>
      </c>
      <c r="X39" s="169"/>
      <c r="Y39" s="168">
        <f t="shared" si="32"/>
        <v>8</v>
      </c>
      <c r="Z39" s="169"/>
      <c r="AA39" s="168">
        <f t="shared" si="33"/>
        <v>16</v>
      </c>
      <c r="AB39" s="169"/>
      <c r="AC39" s="168" t="str">
        <f t="shared" si="34"/>
        <v>-</v>
      </c>
      <c r="AD39" s="169"/>
      <c r="AE39" s="168" t="str">
        <f t="shared" si="35"/>
        <v>-</v>
      </c>
      <c r="AF39" s="169"/>
      <c r="AG39" s="192">
        <f t="shared" si="36"/>
        <v>0</v>
      </c>
      <c r="AH39" s="193"/>
      <c r="AJ39" s="26">
        <f t="shared" si="20"/>
        <v>10</v>
      </c>
    </row>
    <row r="40" spans="2:36" x14ac:dyDescent="0.35">
      <c r="B40" s="14" t="str">
        <f t="shared" si="18"/>
        <v>Austin</v>
      </c>
      <c r="C40" s="171">
        <f t="shared" si="21"/>
        <v>10</v>
      </c>
      <c r="D40" s="172"/>
      <c r="E40" s="171">
        <f t="shared" si="22"/>
        <v>13</v>
      </c>
      <c r="F40" s="172"/>
      <c r="G40" s="171">
        <f t="shared" si="23"/>
        <v>14</v>
      </c>
      <c r="H40" s="172"/>
      <c r="I40" s="171" t="str">
        <f t="shared" si="24"/>
        <v>-</v>
      </c>
      <c r="J40" s="172"/>
      <c r="K40" s="171">
        <f t="shared" si="25"/>
        <v>4</v>
      </c>
      <c r="L40" s="172"/>
      <c r="M40" s="171">
        <f t="shared" si="26"/>
        <v>15</v>
      </c>
      <c r="N40" s="172"/>
      <c r="O40" s="171">
        <f t="shared" si="27"/>
        <v>3</v>
      </c>
      <c r="P40" s="172"/>
      <c r="Q40" s="171">
        <f t="shared" si="28"/>
        <v>2</v>
      </c>
      <c r="R40" s="172"/>
      <c r="S40" s="171" t="str">
        <f t="shared" si="29"/>
        <v>-</v>
      </c>
      <c r="T40" s="172"/>
      <c r="U40" s="171">
        <f t="shared" si="30"/>
        <v>8</v>
      </c>
      <c r="V40" s="172"/>
      <c r="W40" s="171" t="str">
        <f t="shared" si="31"/>
        <v>-</v>
      </c>
      <c r="X40" s="172"/>
      <c r="Y40" s="171">
        <f t="shared" si="32"/>
        <v>9</v>
      </c>
      <c r="Z40" s="172"/>
      <c r="AA40" s="171">
        <f t="shared" si="33"/>
        <v>16</v>
      </c>
      <c r="AB40" s="172"/>
      <c r="AC40" s="171" t="str">
        <f t="shared" si="34"/>
        <v>-</v>
      </c>
      <c r="AD40" s="172"/>
      <c r="AE40" s="171">
        <f t="shared" si="35"/>
        <v>11</v>
      </c>
      <c r="AF40" s="172"/>
      <c r="AG40" s="194">
        <f t="shared" si="36"/>
        <v>0</v>
      </c>
      <c r="AH40" s="195"/>
      <c r="AJ40" s="26">
        <f t="shared" si="20"/>
        <v>11</v>
      </c>
    </row>
    <row r="41" spans="2:36" x14ac:dyDescent="0.35">
      <c r="B41" s="13" t="str">
        <f t="shared" si="18"/>
        <v>Cecil</v>
      </c>
      <c r="C41" s="168">
        <f t="shared" si="21"/>
        <v>15</v>
      </c>
      <c r="D41" s="169"/>
      <c r="E41" s="168">
        <f t="shared" si="22"/>
        <v>13</v>
      </c>
      <c r="F41" s="169"/>
      <c r="G41" s="168">
        <f t="shared" si="23"/>
        <v>10</v>
      </c>
      <c r="H41" s="169"/>
      <c r="I41" s="168" t="str">
        <f t="shared" si="24"/>
        <v>-</v>
      </c>
      <c r="J41" s="169"/>
      <c r="K41" s="168" t="str">
        <f t="shared" si="25"/>
        <v>-</v>
      </c>
      <c r="L41" s="169"/>
      <c r="M41" s="168">
        <f t="shared" si="26"/>
        <v>14</v>
      </c>
      <c r="N41" s="169"/>
      <c r="O41" s="168" t="str">
        <f t="shared" si="27"/>
        <v>-</v>
      </c>
      <c r="P41" s="169"/>
      <c r="Q41" s="168">
        <f t="shared" si="28"/>
        <v>11</v>
      </c>
      <c r="R41" s="169"/>
      <c r="S41" s="168" t="str">
        <f t="shared" si="29"/>
        <v>-</v>
      </c>
      <c r="T41" s="169"/>
      <c r="U41" s="168">
        <f t="shared" si="30"/>
        <v>3</v>
      </c>
      <c r="V41" s="169"/>
      <c r="W41" s="168">
        <f t="shared" si="31"/>
        <v>9</v>
      </c>
      <c r="X41" s="169"/>
      <c r="Y41" s="168">
        <f t="shared" si="32"/>
        <v>8</v>
      </c>
      <c r="Z41" s="169"/>
      <c r="AA41" s="168">
        <f t="shared" si="33"/>
        <v>16</v>
      </c>
      <c r="AB41" s="169"/>
      <c r="AC41" s="168" t="str">
        <f t="shared" si="34"/>
        <v>-</v>
      </c>
      <c r="AD41" s="169"/>
      <c r="AE41" s="168">
        <f t="shared" si="35"/>
        <v>4</v>
      </c>
      <c r="AF41" s="169"/>
      <c r="AG41" s="192">
        <f t="shared" si="36"/>
        <v>0</v>
      </c>
      <c r="AH41" s="193"/>
      <c r="AJ41" s="26">
        <f t="shared" si="20"/>
        <v>10</v>
      </c>
    </row>
    <row r="42" spans="2:36" x14ac:dyDescent="0.35">
      <c r="B42" s="14" t="str">
        <f t="shared" si="18"/>
        <v>Thadd</v>
      </c>
      <c r="C42" s="171">
        <f t="shared" si="21"/>
        <v>13</v>
      </c>
      <c r="D42" s="172"/>
      <c r="E42" s="171">
        <f t="shared" si="22"/>
        <v>16</v>
      </c>
      <c r="F42" s="172"/>
      <c r="G42" s="171" t="str">
        <f t="shared" si="23"/>
        <v>-</v>
      </c>
      <c r="H42" s="172"/>
      <c r="I42" s="171" t="str">
        <f t="shared" si="24"/>
        <v>-</v>
      </c>
      <c r="J42" s="172"/>
      <c r="K42" s="171" t="str">
        <f t="shared" si="25"/>
        <v>-</v>
      </c>
      <c r="L42" s="172"/>
      <c r="M42" s="171">
        <f t="shared" si="26"/>
        <v>11</v>
      </c>
      <c r="N42" s="172"/>
      <c r="O42" s="171" t="str">
        <f t="shared" si="27"/>
        <v>-</v>
      </c>
      <c r="P42" s="172"/>
      <c r="Q42" s="171" t="str">
        <f t="shared" si="28"/>
        <v>-</v>
      </c>
      <c r="R42" s="172"/>
      <c r="S42" s="171">
        <f t="shared" si="29"/>
        <v>3</v>
      </c>
      <c r="T42" s="172"/>
      <c r="U42" s="171" t="str">
        <f t="shared" si="30"/>
        <v>-</v>
      </c>
      <c r="V42" s="172"/>
      <c r="W42" s="171">
        <f t="shared" si="31"/>
        <v>8</v>
      </c>
      <c r="X42" s="172"/>
      <c r="Y42" s="171">
        <f t="shared" si="32"/>
        <v>6</v>
      </c>
      <c r="Z42" s="172"/>
      <c r="AA42" s="171">
        <f t="shared" si="33"/>
        <v>15</v>
      </c>
      <c r="AB42" s="172"/>
      <c r="AC42" s="171" t="str">
        <f t="shared" si="34"/>
        <v>-</v>
      </c>
      <c r="AD42" s="172"/>
      <c r="AE42" s="171">
        <f t="shared" si="35"/>
        <v>10</v>
      </c>
      <c r="AF42" s="172"/>
      <c r="AG42" s="194">
        <f t="shared" si="36"/>
        <v>0</v>
      </c>
      <c r="AH42" s="195"/>
      <c r="AJ42" s="26">
        <f t="shared" si="20"/>
        <v>8</v>
      </c>
    </row>
    <row r="43" spans="2:36" x14ac:dyDescent="0.35">
      <c r="B43" s="13" t="s">
        <v>3</v>
      </c>
      <c r="C43" s="168" t="str">
        <f t="shared" si="21"/>
        <v>-</v>
      </c>
      <c r="D43" s="169"/>
      <c r="E43" s="168">
        <f t="shared" si="22"/>
        <v>14</v>
      </c>
      <c r="F43" s="169"/>
      <c r="G43" s="168">
        <f t="shared" si="23"/>
        <v>13</v>
      </c>
      <c r="H43" s="169"/>
      <c r="I43" s="168" t="str">
        <f t="shared" si="24"/>
        <v>-</v>
      </c>
      <c r="J43" s="169"/>
      <c r="K43" s="168">
        <f t="shared" si="25"/>
        <v>4</v>
      </c>
      <c r="L43" s="169"/>
      <c r="M43" s="168">
        <f t="shared" si="26"/>
        <v>15</v>
      </c>
      <c r="N43" s="169"/>
      <c r="O43" s="168">
        <f t="shared" si="27"/>
        <v>11</v>
      </c>
      <c r="P43" s="169"/>
      <c r="Q43" s="168" t="str">
        <f t="shared" si="28"/>
        <v>-</v>
      </c>
      <c r="R43" s="169"/>
      <c r="S43" s="168" t="str">
        <f t="shared" si="29"/>
        <v>-</v>
      </c>
      <c r="T43" s="169"/>
      <c r="U43" s="168">
        <f t="shared" si="30"/>
        <v>6</v>
      </c>
      <c r="V43" s="169"/>
      <c r="W43" s="168">
        <f t="shared" si="31"/>
        <v>2</v>
      </c>
      <c r="X43" s="169"/>
      <c r="Y43" s="168">
        <f t="shared" si="32"/>
        <v>12</v>
      </c>
      <c r="Z43" s="169"/>
      <c r="AA43" s="168">
        <f t="shared" si="33"/>
        <v>16</v>
      </c>
      <c r="AB43" s="169"/>
      <c r="AC43" s="168" t="str">
        <f t="shared" si="34"/>
        <v>-</v>
      </c>
      <c r="AD43" s="169"/>
      <c r="AE43" s="168">
        <f t="shared" si="35"/>
        <v>9</v>
      </c>
      <c r="AF43" s="169"/>
      <c r="AG43" s="168">
        <f t="shared" si="36"/>
        <v>0</v>
      </c>
      <c r="AH43" s="170"/>
      <c r="AJ43" s="26">
        <f t="shared" si="20"/>
        <v>10</v>
      </c>
    </row>
    <row r="44" spans="2:36" x14ac:dyDescent="0.35">
      <c r="B44" s="50" t="s">
        <v>184</v>
      </c>
      <c r="C44" s="171">
        <f t="shared" si="21"/>
        <v>13</v>
      </c>
      <c r="D44" s="172"/>
      <c r="E44" s="171">
        <f t="shared" si="22"/>
        <v>14</v>
      </c>
      <c r="F44" s="172"/>
      <c r="G44" s="171">
        <f t="shared" si="23"/>
        <v>15</v>
      </c>
      <c r="H44" s="172"/>
      <c r="I44" s="171" t="str">
        <f t="shared" si="24"/>
        <v>-</v>
      </c>
      <c r="J44" s="172"/>
      <c r="K44" s="171">
        <f t="shared" si="25"/>
        <v>2</v>
      </c>
      <c r="L44" s="172"/>
      <c r="M44" s="171">
        <f t="shared" si="26"/>
        <v>11</v>
      </c>
      <c r="N44" s="172"/>
      <c r="O44" s="171">
        <f t="shared" si="27"/>
        <v>3</v>
      </c>
      <c r="P44" s="172"/>
      <c r="Q44" s="171">
        <f t="shared" si="28"/>
        <v>6</v>
      </c>
      <c r="R44" s="172"/>
      <c r="S44" s="171" t="str">
        <f t="shared" si="29"/>
        <v>-</v>
      </c>
      <c r="T44" s="172"/>
      <c r="U44" s="171">
        <f t="shared" si="30"/>
        <v>4</v>
      </c>
      <c r="V44" s="172"/>
      <c r="W44" s="171">
        <f t="shared" si="31"/>
        <v>10</v>
      </c>
      <c r="X44" s="172"/>
      <c r="Y44" s="171">
        <f t="shared" si="32"/>
        <v>9</v>
      </c>
      <c r="Z44" s="172"/>
      <c r="AA44" s="171">
        <f t="shared" si="33"/>
        <v>8</v>
      </c>
      <c r="AB44" s="172"/>
      <c r="AC44" s="171" t="str">
        <f t="shared" si="34"/>
        <v>-</v>
      </c>
      <c r="AD44" s="172"/>
      <c r="AE44" s="171">
        <f t="shared" si="35"/>
        <v>16</v>
      </c>
      <c r="AF44" s="172"/>
      <c r="AG44" s="171">
        <f t="shared" si="36"/>
        <v>0</v>
      </c>
      <c r="AH44" s="173"/>
      <c r="AJ44" s="26">
        <f t="shared" si="20"/>
        <v>12</v>
      </c>
    </row>
    <row r="45" spans="2:36" x14ac:dyDescent="0.35">
      <c r="B45" s="13" t="s">
        <v>230</v>
      </c>
      <c r="C45" s="168">
        <f t="shared" si="21"/>
        <v>15</v>
      </c>
      <c r="D45" s="169"/>
      <c r="E45" s="168">
        <f t="shared" si="22"/>
        <v>11</v>
      </c>
      <c r="F45" s="169"/>
      <c r="G45" s="168">
        <f t="shared" si="23"/>
        <v>6</v>
      </c>
      <c r="H45" s="169"/>
      <c r="I45" s="168" t="str">
        <f t="shared" si="24"/>
        <v>-</v>
      </c>
      <c r="J45" s="169"/>
      <c r="K45" s="168" t="str">
        <f t="shared" si="25"/>
        <v>-</v>
      </c>
      <c r="L45" s="169"/>
      <c r="M45" s="168">
        <f t="shared" si="26"/>
        <v>9</v>
      </c>
      <c r="N45" s="169"/>
      <c r="O45" s="168" t="str">
        <f t="shared" si="27"/>
        <v>-</v>
      </c>
      <c r="P45" s="169"/>
      <c r="Q45" s="168" t="str">
        <f t="shared" si="28"/>
        <v>-</v>
      </c>
      <c r="R45" s="169"/>
      <c r="S45" s="168" t="str">
        <f t="shared" si="29"/>
        <v>-</v>
      </c>
      <c r="T45" s="169"/>
      <c r="U45" s="168">
        <f t="shared" si="30"/>
        <v>12</v>
      </c>
      <c r="V45" s="169"/>
      <c r="W45" s="168" t="str">
        <f t="shared" si="31"/>
        <v>-</v>
      </c>
      <c r="X45" s="169"/>
      <c r="Y45" s="168" t="str">
        <f t="shared" si="32"/>
        <v>-</v>
      </c>
      <c r="Z45" s="169"/>
      <c r="AA45" s="168" t="str">
        <f t="shared" si="33"/>
        <v>-</v>
      </c>
      <c r="AB45" s="169"/>
      <c r="AC45" s="168" t="str">
        <f t="shared" si="34"/>
        <v>-</v>
      </c>
      <c r="AD45" s="169"/>
      <c r="AE45" s="168">
        <f t="shared" si="35"/>
        <v>16</v>
      </c>
      <c r="AF45" s="169"/>
      <c r="AG45" s="75"/>
      <c r="AH45" s="77"/>
      <c r="AJ45" s="26">
        <f t="shared" si="20"/>
        <v>6</v>
      </c>
    </row>
    <row r="46" spans="2:36" ht="15" thickBot="1" x14ac:dyDescent="0.4">
      <c r="B46" s="80" t="s">
        <v>185</v>
      </c>
      <c r="C46" s="174">
        <f t="shared" si="21"/>
        <v>14</v>
      </c>
      <c r="D46" s="175"/>
      <c r="E46" s="174">
        <f t="shared" si="22"/>
        <v>15</v>
      </c>
      <c r="F46" s="175"/>
      <c r="G46" s="174" t="str">
        <f t="shared" si="23"/>
        <v>-</v>
      </c>
      <c r="H46" s="175"/>
      <c r="I46" s="174" t="str">
        <f t="shared" si="24"/>
        <v>-</v>
      </c>
      <c r="J46" s="175"/>
      <c r="K46" s="174" t="str">
        <f t="shared" si="25"/>
        <v>-</v>
      </c>
      <c r="L46" s="175"/>
      <c r="M46" s="174">
        <f t="shared" si="26"/>
        <v>2</v>
      </c>
      <c r="N46" s="175"/>
      <c r="O46" s="174" t="str">
        <f t="shared" si="27"/>
        <v>-</v>
      </c>
      <c r="P46" s="175"/>
      <c r="Q46" s="174" t="str">
        <f t="shared" si="28"/>
        <v>-</v>
      </c>
      <c r="R46" s="175"/>
      <c r="S46" s="174" t="str">
        <f t="shared" si="29"/>
        <v>-</v>
      </c>
      <c r="T46" s="175"/>
      <c r="U46" s="174">
        <f t="shared" si="30"/>
        <v>13</v>
      </c>
      <c r="V46" s="175"/>
      <c r="W46" s="174" t="str">
        <f t="shared" si="31"/>
        <v>-</v>
      </c>
      <c r="X46" s="175"/>
      <c r="Y46" s="174">
        <f t="shared" si="32"/>
        <v>10</v>
      </c>
      <c r="Z46" s="175"/>
      <c r="AA46" s="174">
        <f t="shared" si="33"/>
        <v>16</v>
      </c>
      <c r="AB46" s="175"/>
      <c r="AC46" s="174" t="str">
        <f t="shared" si="34"/>
        <v>-</v>
      </c>
      <c r="AD46" s="175"/>
      <c r="AE46" s="174">
        <f t="shared" si="35"/>
        <v>12</v>
      </c>
      <c r="AF46" s="175"/>
      <c r="AG46" s="190">
        <f t="shared" ref="AG46" si="37">IF(AG21="",AH21,"-")</f>
        <v>0</v>
      </c>
      <c r="AH46" s="191"/>
      <c r="AJ46" s="26">
        <f t="shared" si="20"/>
        <v>7</v>
      </c>
    </row>
    <row r="47" spans="2:36" x14ac:dyDescent="0.35">
      <c r="L47" s="12"/>
    </row>
    <row r="49" spans="5:5" x14ac:dyDescent="0.35">
      <c r="E49" t="s">
        <v>33</v>
      </c>
    </row>
  </sheetData>
  <mergeCells count="337">
    <mergeCell ref="AC22:AD22"/>
    <mergeCell ref="B2:AJ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G3:AH3"/>
    <mergeCell ref="U3:V3"/>
    <mergeCell ref="W3:X3"/>
    <mergeCell ref="Y3:Z3"/>
    <mergeCell ref="AA3:AB3"/>
    <mergeCell ref="AC3:AD3"/>
    <mergeCell ref="AE3:AF3"/>
    <mergeCell ref="AE22:AF22"/>
    <mergeCell ref="AE28:AF28"/>
    <mergeCell ref="AG28:AH28"/>
    <mergeCell ref="U28:V28"/>
    <mergeCell ref="W28:X28"/>
    <mergeCell ref="Y28:Z28"/>
    <mergeCell ref="AA28:AB28"/>
    <mergeCell ref="AC28:AD28"/>
    <mergeCell ref="C22:D22"/>
    <mergeCell ref="S28:T28"/>
    <mergeCell ref="C23:AI23"/>
    <mergeCell ref="C28:D28"/>
    <mergeCell ref="E28:F28"/>
    <mergeCell ref="G28:H28"/>
    <mergeCell ref="I28:J28"/>
    <mergeCell ref="K28:L28"/>
    <mergeCell ref="M28:N28"/>
    <mergeCell ref="O28:P28"/>
    <mergeCell ref="Q28:R28"/>
    <mergeCell ref="S22:T22"/>
    <mergeCell ref="AG22:AH22"/>
    <mergeCell ref="U22:V22"/>
    <mergeCell ref="W22:X22"/>
    <mergeCell ref="Y22:Z22"/>
    <mergeCell ref="AA22:AB22"/>
    <mergeCell ref="C29:D29"/>
    <mergeCell ref="E29:F29"/>
    <mergeCell ref="G29:H29"/>
    <mergeCell ref="I29:J29"/>
    <mergeCell ref="K29:L29"/>
    <mergeCell ref="M29:N29"/>
    <mergeCell ref="O29:P29"/>
    <mergeCell ref="Q29:R29"/>
    <mergeCell ref="E22:F22"/>
    <mergeCell ref="G22:H22"/>
    <mergeCell ref="I22:J22"/>
    <mergeCell ref="K22:L22"/>
    <mergeCell ref="M22:N22"/>
    <mergeCell ref="O22:P22"/>
    <mergeCell ref="Q22:R22"/>
    <mergeCell ref="S30:T30"/>
    <mergeCell ref="AE29:AF29"/>
    <mergeCell ref="AG29:AH29"/>
    <mergeCell ref="C30:D30"/>
    <mergeCell ref="E30:F30"/>
    <mergeCell ref="G30:H30"/>
    <mergeCell ref="I30:J30"/>
    <mergeCell ref="K30:L30"/>
    <mergeCell ref="M30:N30"/>
    <mergeCell ref="O30:P30"/>
    <mergeCell ref="Q30:R30"/>
    <mergeCell ref="S29:T29"/>
    <mergeCell ref="U29:V29"/>
    <mergeCell ref="W29:X29"/>
    <mergeCell ref="Y29:Z29"/>
    <mergeCell ref="AA29:AB29"/>
    <mergeCell ref="AC29:AD29"/>
    <mergeCell ref="AE30:AF30"/>
    <mergeCell ref="AG30:AH30"/>
    <mergeCell ref="U30:V30"/>
    <mergeCell ref="W30:X30"/>
    <mergeCell ref="Y30:Z30"/>
    <mergeCell ref="AA30:AB30"/>
    <mergeCell ref="AC30:AD30"/>
    <mergeCell ref="AG31:AH31"/>
    <mergeCell ref="C32:D32"/>
    <mergeCell ref="E32:F32"/>
    <mergeCell ref="G32:H32"/>
    <mergeCell ref="I32:J32"/>
    <mergeCell ref="K32:L32"/>
    <mergeCell ref="M32:N32"/>
    <mergeCell ref="O32:P32"/>
    <mergeCell ref="Q32:R32"/>
    <mergeCell ref="S31:T31"/>
    <mergeCell ref="U31:V31"/>
    <mergeCell ref="W31:X31"/>
    <mergeCell ref="Y31:Z31"/>
    <mergeCell ref="AA31:AB31"/>
    <mergeCell ref="AC31:AD31"/>
    <mergeCell ref="AE32:AF32"/>
    <mergeCell ref="AG32:AH32"/>
    <mergeCell ref="U32:V32"/>
    <mergeCell ref="W32:X32"/>
    <mergeCell ref="Y32:Z32"/>
    <mergeCell ref="AA32:AB32"/>
    <mergeCell ref="AC32:AD32"/>
    <mergeCell ref="C31:D31"/>
    <mergeCell ref="E31:F31"/>
    <mergeCell ref="G33:H33"/>
    <mergeCell ref="I33:J33"/>
    <mergeCell ref="K33:L33"/>
    <mergeCell ref="M33:N33"/>
    <mergeCell ref="O33:P33"/>
    <mergeCell ref="Q33:R33"/>
    <mergeCell ref="S32:T32"/>
    <mergeCell ref="AE31:AF31"/>
    <mergeCell ref="G31:H31"/>
    <mergeCell ref="I31:J31"/>
    <mergeCell ref="K31:L31"/>
    <mergeCell ref="M31:N31"/>
    <mergeCell ref="O31:P31"/>
    <mergeCell ref="Q31:R31"/>
    <mergeCell ref="AE33:AF33"/>
    <mergeCell ref="AG33:AH33"/>
    <mergeCell ref="C34:D34"/>
    <mergeCell ref="E34:F34"/>
    <mergeCell ref="G34:H34"/>
    <mergeCell ref="I34:J34"/>
    <mergeCell ref="K34:L34"/>
    <mergeCell ref="M34:N34"/>
    <mergeCell ref="O34:P34"/>
    <mergeCell ref="Q34:R34"/>
    <mergeCell ref="S33:T33"/>
    <mergeCell ref="U33:V33"/>
    <mergeCell ref="W33:X33"/>
    <mergeCell ref="Y33:Z33"/>
    <mergeCell ref="AA33:AB33"/>
    <mergeCell ref="AC33:AD33"/>
    <mergeCell ref="AE34:AF34"/>
    <mergeCell ref="AG34:AH34"/>
    <mergeCell ref="U34:V34"/>
    <mergeCell ref="W34:X34"/>
    <mergeCell ref="Y34:Z34"/>
    <mergeCell ref="AA34:AB34"/>
    <mergeCell ref="AC34:AD34"/>
    <mergeCell ref="C33:D33"/>
    <mergeCell ref="E33:F33"/>
    <mergeCell ref="C35:D35"/>
    <mergeCell ref="E35:F35"/>
    <mergeCell ref="G35:H35"/>
    <mergeCell ref="I35:J35"/>
    <mergeCell ref="K35:L35"/>
    <mergeCell ref="M35:N35"/>
    <mergeCell ref="O35:P35"/>
    <mergeCell ref="Q35:R35"/>
    <mergeCell ref="S34:T34"/>
    <mergeCell ref="S36:T36"/>
    <mergeCell ref="AE35:AF35"/>
    <mergeCell ref="AG35:AH35"/>
    <mergeCell ref="C36:D36"/>
    <mergeCell ref="E36:F36"/>
    <mergeCell ref="G36:H36"/>
    <mergeCell ref="I36:J36"/>
    <mergeCell ref="K36:L36"/>
    <mergeCell ref="M36:N36"/>
    <mergeCell ref="O36:P36"/>
    <mergeCell ref="Q36:R36"/>
    <mergeCell ref="S35:T35"/>
    <mergeCell ref="U35:V35"/>
    <mergeCell ref="W35:X35"/>
    <mergeCell ref="Y35:Z35"/>
    <mergeCell ref="AA35:AB35"/>
    <mergeCell ref="AC35:AD35"/>
    <mergeCell ref="AE36:AF36"/>
    <mergeCell ref="AG36:AH36"/>
    <mergeCell ref="U36:V36"/>
    <mergeCell ref="W36:X36"/>
    <mergeCell ref="Y36:Z36"/>
    <mergeCell ref="AA36:AB36"/>
    <mergeCell ref="AC36:AD36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C37:D37"/>
    <mergeCell ref="E37:F37"/>
    <mergeCell ref="G39:H39"/>
    <mergeCell ref="I39:J39"/>
    <mergeCell ref="K39:L39"/>
    <mergeCell ref="M39:N39"/>
    <mergeCell ref="O39:P39"/>
    <mergeCell ref="Q39:R39"/>
    <mergeCell ref="S38:T38"/>
    <mergeCell ref="AE37:AF37"/>
    <mergeCell ref="G37:H37"/>
    <mergeCell ref="I37:J37"/>
    <mergeCell ref="K37:L37"/>
    <mergeCell ref="M37:N37"/>
    <mergeCell ref="O37:P37"/>
    <mergeCell ref="Q37:R37"/>
    <mergeCell ref="AE39:AF39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C39:D39"/>
    <mergeCell ref="E39:F39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S42:T42"/>
    <mergeCell ref="AE41:AF41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AE43:AF43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C43:D43"/>
    <mergeCell ref="E43:F43"/>
    <mergeCell ref="G43:H43"/>
    <mergeCell ref="I43:J43"/>
    <mergeCell ref="K43:L43"/>
    <mergeCell ref="M43:N43"/>
    <mergeCell ref="O43:P43"/>
    <mergeCell ref="Q43:R43"/>
    <mergeCell ref="C46:D46"/>
    <mergeCell ref="E46:F46"/>
    <mergeCell ref="G46:H46"/>
    <mergeCell ref="I46:J46"/>
    <mergeCell ref="K46:L46"/>
    <mergeCell ref="M46:N46"/>
    <mergeCell ref="O46:P46"/>
    <mergeCell ref="Q46:R46"/>
    <mergeCell ref="S44:T44"/>
    <mergeCell ref="C45:D45"/>
    <mergeCell ref="E45:F45"/>
    <mergeCell ref="G45:H45"/>
    <mergeCell ref="I45:J45"/>
    <mergeCell ref="K45:L45"/>
    <mergeCell ref="M45:N45"/>
    <mergeCell ref="O45:P45"/>
    <mergeCell ref="Q45:R45"/>
    <mergeCell ref="AE46:AF46"/>
    <mergeCell ref="AG46:AH46"/>
    <mergeCell ref="S46:T46"/>
    <mergeCell ref="U46:V46"/>
    <mergeCell ref="W46:X46"/>
    <mergeCell ref="Y46:Z46"/>
    <mergeCell ref="AA46:AB46"/>
    <mergeCell ref="AC46:AD46"/>
    <mergeCell ref="AE44:AF44"/>
    <mergeCell ref="AG44:AH44"/>
    <mergeCell ref="U44:V44"/>
    <mergeCell ref="W44:X44"/>
    <mergeCell ref="Y44:Z44"/>
    <mergeCell ref="AA44:AB44"/>
    <mergeCell ref="AC44:AD44"/>
    <mergeCell ref="S45:T45"/>
    <mergeCell ref="U45:V45"/>
    <mergeCell ref="W45:X45"/>
    <mergeCell ref="Y45:Z45"/>
    <mergeCell ref="AA45:AB45"/>
    <mergeCell ref="AC45:AD45"/>
    <mergeCell ref="AE45:AF45"/>
  </mergeCells>
  <conditionalFormatting sqref="AI4:AI21">
    <cfRule type="cellIs" dxfId="518" priority="2" operator="equal">
      <formula>135</formula>
    </cfRule>
  </conditionalFormatting>
  <conditionalFormatting sqref="C4:AI22">
    <cfRule type="cellIs" dxfId="517" priority="101" operator="equal">
      <formula>"OAK"</formula>
    </cfRule>
    <cfRule type="cellIs" dxfId="516" priority="102" operator="equal">
      <formula>"LAR"</formula>
    </cfRule>
    <cfRule type="cellIs" dxfId="515" priority="103" operator="equal">
      <formula>"DET"</formula>
    </cfRule>
    <cfRule type="cellIs" dxfId="514" priority="104" operator="equal">
      <formula>"NYJ"</formula>
    </cfRule>
    <cfRule type="cellIs" dxfId="513" priority="105" operator="equal">
      <formula>"GB"</formula>
    </cfRule>
    <cfRule type="cellIs" dxfId="512" priority="106" operator="equal">
      <formula>"CHI"</formula>
    </cfRule>
    <cfRule type="cellIs" dxfId="511" priority="107" operator="equal">
      <formula>"ARI"</formula>
    </cfRule>
    <cfRule type="cellIs" dxfId="510" priority="108" operator="equal">
      <formula>"WAS"</formula>
    </cfRule>
    <cfRule type="cellIs" dxfId="509" priority="109" operator="equal">
      <formula>"CAR"</formula>
    </cfRule>
    <cfRule type="cellIs" dxfId="508" priority="110" operator="equal">
      <formula>"DAL"</formula>
    </cfRule>
    <cfRule type="cellIs" dxfId="507" priority="111" operator="equal">
      <formula>"DEN"</formula>
    </cfRule>
    <cfRule type="cellIs" dxfId="506" priority="112" operator="equal">
      <formula>"SEA"</formula>
    </cfRule>
    <cfRule type="cellIs" dxfId="505" priority="113" operator="equal">
      <formula>"LAC"</formula>
    </cfRule>
    <cfRule type="cellIs" dxfId="504" priority="114" operator="equal">
      <formula>"KC"</formula>
    </cfRule>
    <cfRule type="cellIs" dxfId="503" priority="115" operator="equal">
      <formula>"CLE"</formula>
    </cfRule>
    <cfRule type="cellIs" dxfId="502" priority="116" operator="equal">
      <formula>"PIT"</formula>
    </cfRule>
    <cfRule type="cellIs" dxfId="501" priority="117" operator="equal">
      <formula>"IND"</formula>
    </cfRule>
    <cfRule type="cellIs" dxfId="500" priority="118" operator="equal">
      <formula>"CIN"</formula>
    </cfRule>
    <cfRule type="cellIs" dxfId="499" priority="119" operator="equal">
      <formula>"MIA"</formula>
    </cfRule>
    <cfRule type="cellIs" dxfId="498" priority="120" operator="equal">
      <formula>"TEN"</formula>
    </cfRule>
    <cfRule type="cellIs" dxfId="497" priority="121" operator="equal">
      <formula>"MIN"</formula>
    </cfRule>
    <cfRule type="cellIs" dxfId="496" priority="122" operator="equal">
      <formula>"SF"</formula>
    </cfRule>
    <cfRule type="cellIs" dxfId="495" priority="123" operator="equal">
      <formula>"NE"</formula>
    </cfRule>
    <cfRule type="cellIs" dxfId="494" priority="124" operator="equal">
      <formula>"HOU"</formula>
    </cfRule>
    <cfRule type="cellIs" dxfId="493" priority="125" operator="equal">
      <formula>"NO"</formula>
    </cfRule>
    <cfRule type="cellIs" dxfId="492" priority="126" operator="equal">
      <formula>"TB"</formula>
    </cfRule>
    <cfRule type="cellIs" dxfId="491" priority="127" operator="equal">
      <formula>"NYG"</formula>
    </cfRule>
    <cfRule type="cellIs" dxfId="490" priority="128" operator="equal">
      <formula>"JAX"</formula>
    </cfRule>
    <cfRule type="cellIs" dxfId="489" priority="129" operator="equal">
      <formula>"BAL"</formula>
    </cfRule>
    <cfRule type="cellIs" dxfId="488" priority="130" operator="equal">
      <formula>"BUF"</formula>
    </cfRule>
    <cfRule type="cellIs" dxfId="487" priority="131" operator="equal">
      <formula>"PHI"</formula>
    </cfRule>
    <cfRule type="cellIs" dxfId="486" priority="132" operator="equal">
      <formula>"ATL"</formula>
    </cfRule>
  </conditionalFormatting>
  <conditionalFormatting sqref="AJ4:AJ21">
    <cfRule type="top10" dxfId="485" priority="1" rank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47C08-9DC6-4C4D-8B57-8274F9992E25}">
  <dimension ref="A1:AK49"/>
  <sheetViews>
    <sheetView showGridLines="0" showZeros="0" zoomScale="93" zoomScaleNormal="93" workbookViewId="0"/>
  </sheetViews>
  <sheetFormatPr defaultRowHeight="14.5" x14ac:dyDescent="0.35"/>
  <cols>
    <col min="1" max="1" width="3.26953125" customWidth="1"/>
    <col min="2" max="2" width="9.81640625" bestFit="1" customWidth="1"/>
    <col min="3" max="3" width="6.453125" customWidth="1"/>
    <col min="4" max="4" width="2.81640625" customWidth="1"/>
    <col min="5" max="5" width="6.453125" customWidth="1"/>
    <col min="6" max="6" width="2.81640625" customWidth="1"/>
    <col min="7" max="7" width="6.453125" customWidth="1"/>
    <col min="8" max="8" width="2.81640625" customWidth="1"/>
    <col min="9" max="9" width="6.453125" customWidth="1"/>
    <col min="10" max="10" width="2.81640625" customWidth="1"/>
    <col min="11" max="11" width="6.453125" customWidth="1"/>
    <col min="12" max="12" width="2.81640625" customWidth="1"/>
    <col min="13" max="13" width="6.453125" customWidth="1"/>
    <col min="14" max="14" width="2.81640625" customWidth="1"/>
    <col min="15" max="15" width="6.453125" customWidth="1"/>
    <col min="16" max="16" width="2.81640625" customWidth="1"/>
    <col min="17" max="17" width="6.453125" customWidth="1"/>
    <col min="18" max="18" width="2.81640625" customWidth="1"/>
    <col min="19" max="19" width="6.453125" customWidth="1"/>
    <col min="20" max="20" width="2.81640625" customWidth="1"/>
    <col min="21" max="21" width="6.453125" customWidth="1"/>
    <col min="22" max="22" width="2.81640625" customWidth="1"/>
    <col min="23" max="23" width="6.453125" customWidth="1"/>
    <col min="24" max="24" width="2.81640625" customWidth="1"/>
    <col min="25" max="25" width="6.453125" customWidth="1"/>
    <col min="26" max="26" width="2.81640625" customWidth="1"/>
    <col min="27" max="27" width="6.453125" customWidth="1"/>
    <col min="28" max="28" width="2.81640625" customWidth="1"/>
    <col min="29" max="29" width="6.453125" customWidth="1"/>
    <col min="30" max="30" width="2.81640625" customWidth="1"/>
    <col min="31" max="31" width="6.453125" customWidth="1"/>
    <col min="32" max="32" width="2.81640625" customWidth="1"/>
    <col min="33" max="33" width="6.453125" hidden="1" customWidth="1"/>
    <col min="34" max="34" width="2.81640625" hidden="1" customWidth="1"/>
    <col min="35" max="35" width="8.7265625" hidden="1" customWidth="1"/>
    <col min="36" max="36" width="8.6328125" customWidth="1"/>
  </cols>
  <sheetData>
    <row r="1" spans="1:37" x14ac:dyDescent="0.35">
      <c r="A1" t="s">
        <v>33</v>
      </c>
    </row>
    <row r="2" spans="1:37" ht="15" thickBot="1" x14ac:dyDescent="0.4">
      <c r="B2" s="177" t="s">
        <v>186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</row>
    <row r="3" spans="1:37" ht="15" thickBot="1" x14ac:dyDescent="0.4">
      <c r="B3" s="2" t="s">
        <v>0</v>
      </c>
      <c r="C3" s="187" t="s">
        <v>111</v>
      </c>
      <c r="D3" s="188"/>
      <c r="E3" s="187" t="s">
        <v>112</v>
      </c>
      <c r="F3" s="188"/>
      <c r="G3" s="187" t="s">
        <v>113</v>
      </c>
      <c r="H3" s="188"/>
      <c r="I3" s="187" t="s">
        <v>114</v>
      </c>
      <c r="J3" s="188"/>
      <c r="K3" s="187" t="s">
        <v>115</v>
      </c>
      <c r="L3" s="188"/>
      <c r="M3" s="187" t="s">
        <v>116</v>
      </c>
      <c r="N3" s="188"/>
      <c r="O3" s="187" t="s">
        <v>117</v>
      </c>
      <c r="P3" s="188"/>
      <c r="Q3" s="187" t="s">
        <v>118</v>
      </c>
      <c r="R3" s="188"/>
      <c r="S3" s="187" t="s">
        <v>119</v>
      </c>
      <c r="T3" s="188"/>
      <c r="U3" s="187" t="s">
        <v>120</v>
      </c>
      <c r="V3" s="188"/>
      <c r="W3" s="187" t="s">
        <v>121</v>
      </c>
      <c r="X3" s="188"/>
      <c r="Y3" s="187" t="s">
        <v>122</v>
      </c>
      <c r="Z3" s="188"/>
      <c r="AA3" s="187" t="s">
        <v>123</v>
      </c>
      <c r="AB3" s="188"/>
      <c r="AC3" s="187" t="s">
        <v>124</v>
      </c>
      <c r="AD3" s="188"/>
      <c r="AE3" s="187" t="s">
        <v>125</v>
      </c>
      <c r="AF3" s="188"/>
      <c r="AG3" s="187" t="s">
        <v>91</v>
      </c>
      <c r="AH3" s="188"/>
      <c r="AI3" s="33" t="s">
        <v>69</v>
      </c>
      <c r="AJ3" s="48" t="s">
        <v>32</v>
      </c>
    </row>
    <row r="4" spans="1:37" x14ac:dyDescent="0.35">
      <c r="A4">
        <f>RANK(AJ4,$AJ$4:$AJ$21,0)</f>
        <v>5</v>
      </c>
      <c r="B4" s="52" t="s">
        <v>1</v>
      </c>
      <c r="C4" s="5" t="s">
        <v>192</v>
      </c>
      <c r="D4" s="6">
        <v>16</v>
      </c>
      <c r="E4" s="5" t="s">
        <v>150</v>
      </c>
      <c r="F4" s="6">
        <v>8</v>
      </c>
      <c r="G4" s="5" t="s">
        <v>145</v>
      </c>
      <c r="H4" s="6">
        <v>10</v>
      </c>
      <c r="I4" s="5" t="s">
        <v>195</v>
      </c>
      <c r="J4" s="6">
        <v>5</v>
      </c>
      <c r="K4" s="5" t="s">
        <v>180</v>
      </c>
      <c r="L4" s="6">
        <v>6</v>
      </c>
      <c r="M4" s="5" t="s">
        <v>143</v>
      </c>
      <c r="N4" s="6">
        <v>11</v>
      </c>
      <c r="O4" s="5" t="s">
        <v>190</v>
      </c>
      <c r="P4" s="6">
        <v>9</v>
      </c>
      <c r="Q4" s="5" t="s">
        <v>107</v>
      </c>
      <c r="R4" s="6">
        <v>13</v>
      </c>
      <c r="S4" s="5" t="s">
        <v>203</v>
      </c>
      <c r="T4" s="6">
        <v>14</v>
      </c>
      <c r="U4" s="5" t="s">
        <v>149</v>
      </c>
      <c r="V4" s="6">
        <v>12</v>
      </c>
      <c r="W4" s="5" t="s">
        <v>233</v>
      </c>
      <c r="X4" s="6">
        <v>2</v>
      </c>
      <c r="Y4" s="5" t="s">
        <v>193</v>
      </c>
      <c r="Z4" s="6">
        <v>3</v>
      </c>
      <c r="AA4" s="5" t="s">
        <v>181</v>
      </c>
      <c r="AB4" s="6">
        <v>7</v>
      </c>
      <c r="AC4" s="5" t="s">
        <v>232</v>
      </c>
      <c r="AD4" s="6">
        <v>4</v>
      </c>
      <c r="AE4" s="5" t="s">
        <v>127</v>
      </c>
      <c r="AF4" s="6">
        <v>15</v>
      </c>
      <c r="AG4" s="5"/>
      <c r="AH4" s="6"/>
      <c r="AI4" s="81">
        <f>SUM(D4:AH4)</f>
        <v>135</v>
      </c>
      <c r="AJ4" s="82">
        <f t="shared" ref="AJ4" si="0">SUM(C29,E29,G29,I29,K29,M29,O29,Q29,S29,U29,W29,Y29,AA29,AC29,AE29,AG29)</f>
        <v>100</v>
      </c>
    </row>
    <row r="5" spans="1:37" x14ac:dyDescent="0.35">
      <c r="A5">
        <f t="shared" ref="A5:A20" si="1">RANK(AJ5,$AJ$4:$AJ$21,0)</f>
        <v>14</v>
      </c>
      <c r="B5" s="8" t="s">
        <v>11</v>
      </c>
      <c r="C5" s="9" t="s">
        <v>210</v>
      </c>
      <c r="D5" s="10">
        <v>16</v>
      </c>
      <c r="E5" s="9" t="s">
        <v>212</v>
      </c>
      <c r="F5" s="10">
        <v>10</v>
      </c>
      <c r="G5" s="9" t="s">
        <v>221</v>
      </c>
      <c r="H5" s="10">
        <v>6</v>
      </c>
      <c r="I5" s="9" t="s">
        <v>224</v>
      </c>
      <c r="J5" s="10">
        <v>15</v>
      </c>
      <c r="K5" s="9" t="s">
        <v>215</v>
      </c>
      <c r="L5" s="10">
        <v>2</v>
      </c>
      <c r="M5" s="9" t="s">
        <v>219</v>
      </c>
      <c r="N5" s="10">
        <v>4</v>
      </c>
      <c r="O5" s="9" t="s">
        <v>245</v>
      </c>
      <c r="P5" s="10">
        <v>3</v>
      </c>
      <c r="Q5" s="9" t="s">
        <v>217</v>
      </c>
      <c r="R5" s="10">
        <v>13</v>
      </c>
      <c r="S5" s="9" t="s">
        <v>213</v>
      </c>
      <c r="T5" s="10">
        <v>14</v>
      </c>
      <c r="U5" s="9" t="s">
        <v>235</v>
      </c>
      <c r="V5" s="10">
        <v>11</v>
      </c>
      <c r="W5" s="9" t="s">
        <v>236</v>
      </c>
      <c r="X5" s="10">
        <v>5</v>
      </c>
      <c r="Y5" s="9" t="s">
        <v>206</v>
      </c>
      <c r="Z5" s="10">
        <v>8</v>
      </c>
      <c r="AA5" s="9" t="s">
        <v>220</v>
      </c>
      <c r="AB5" s="10">
        <v>12</v>
      </c>
      <c r="AC5" s="9" t="s">
        <v>225</v>
      </c>
      <c r="AD5" s="10">
        <v>7</v>
      </c>
      <c r="AE5" s="9" t="s">
        <v>209</v>
      </c>
      <c r="AF5" s="10">
        <v>9</v>
      </c>
      <c r="AG5" s="9"/>
      <c r="AH5" s="10"/>
      <c r="AI5" s="22">
        <f t="shared" ref="AI5:AI21" si="2">SUM(D5:AH5)</f>
        <v>135</v>
      </c>
      <c r="AJ5" s="11">
        <f t="shared" ref="AJ5:AJ21" si="3">SUM(C30,E30,G30,I30,K30,M30,O30,Q30,S30,U30,W30,Y30,AA30,AC30,AE30,AG30)</f>
        <v>84</v>
      </c>
    </row>
    <row r="6" spans="1:37" x14ac:dyDescent="0.35">
      <c r="A6">
        <f t="shared" si="1"/>
        <v>14</v>
      </c>
      <c r="B6" s="4" t="s">
        <v>2</v>
      </c>
      <c r="C6" s="5" t="s">
        <v>192</v>
      </c>
      <c r="D6" s="105">
        <v>13</v>
      </c>
      <c r="E6" s="5" t="s">
        <v>249</v>
      </c>
      <c r="F6" s="105">
        <v>3</v>
      </c>
      <c r="G6" s="5" t="s">
        <v>147</v>
      </c>
      <c r="H6" s="105">
        <v>4</v>
      </c>
      <c r="I6" s="5" t="s">
        <v>195</v>
      </c>
      <c r="J6" s="105">
        <v>7</v>
      </c>
      <c r="K6" s="5" t="s">
        <v>179</v>
      </c>
      <c r="L6" s="105">
        <v>2</v>
      </c>
      <c r="M6" s="5" t="s">
        <v>143</v>
      </c>
      <c r="N6" s="105">
        <v>9</v>
      </c>
      <c r="O6" s="5" t="s">
        <v>190</v>
      </c>
      <c r="P6" s="105">
        <v>14</v>
      </c>
      <c r="Q6" s="5" t="s">
        <v>107</v>
      </c>
      <c r="R6" s="105">
        <v>12</v>
      </c>
      <c r="S6" s="5" t="s">
        <v>203</v>
      </c>
      <c r="T6" s="105">
        <v>11</v>
      </c>
      <c r="U6" s="5" t="s">
        <v>149</v>
      </c>
      <c r="V6" s="105">
        <v>10</v>
      </c>
      <c r="W6" s="5" t="s">
        <v>196</v>
      </c>
      <c r="X6" s="105">
        <v>5</v>
      </c>
      <c r="Y6" s="5" t="s">
        <v>193</v>
      </c>
      <c r="Z6" s="105">
        <v>6</v>
      </c>
      <c r="AA6" s="5" t="s">
        <v>181</v>
      </c>
      <c r="AB6" s="105">
        <v>16</v>
      </c>
      <c r="AC6" s="5" t="s">
        <v>148</v>
      </c>
      <c r="AD6" s="105">
        <v>15</v>
      </c>
      <c r="AE6" s="5" t="s">
        <v>127</v>
      </c>
      <c r="AF6" s="105">
        <v>8</v>
      </c>
      <c r="AG6" s="5"/>
      <c r="AH6" s="47"/>
      <c r="AI6" s="83">
        <f t="shared" si="2"/>
        <v>135</v>
      </c>
      <c r="AJ6" s="7">
        <f t="shared" si="3"/>
        <v>84</v>
      </c>
    </row>
    <row r="7" spans="1:37" x14ac:dyDescent="0.35">
      <c r="A7">
        <f t="shared" si="1"/>
        <v>6</v>
      </c>
      <c r="B7" s="8" t="s">
        <v>5</v>
      </c>
      <c r="C7" s="9" t="s">
        <v>210</v>
      </c>
      <c r="D7" s="10">
        <v>16</v>
      </c>
      <c r="E7" s="9" t="s">
        <v>212</v>
      </c>
      <c r="F7" s="10">
        <v>9</v>
      </c>
      <c r="G7" s="9" t="s">
        <v>221</v>
      </c>
      <c r="H7" s="10">
        <v>6</v>
      </c>
      <c r="I7" s="9" t="s">
        <v>227</v>
      </c>
      <c r="J7" s="10">
        <v>2</v>
      </c>
      <c r="K7" s="9" t="s">
        <v>215</v>
      </c>
      <c r="L7" s="10">
        <v>8</v>
      </c>
      <c r="M7" s="9" t="s">
        <v>218</v>
      </c>
      <c r="N7" s="10">
        <v>3</v>
      </c>
      <c r="O7" s="9" t="s">
        <v>207</v>
      </c>
      <c r="P7" s="10">
        <v>5</v>
      </c>
      <c r="Q7" s="9" t="s">
        <v>217</v>
      </c>
      <c r="R7" s="10">
        <v>14</v>
      </c>
      <c r="S7" s="9" t="s">
        <v>213</v>
      </c>
      <c r="T7" s="10">
        <v>11</v>
      </c>
      <c r="U7" s="9" t="s">
        <v>235</v>
      </c>
      <c r="V7" s="10">
        <v>12</v>
      </c>
      <c r="W7" s="9" t="s">
        <v>236</v>
      </c>
      <c r="X7" s="10">
        <v>10</v>
      </c>
      <c r="Y7" s="9" t="s">
        <v>206</v>
      </c>
      <c r="Z7" s="10">
        <v>4</v>
      </c>
      <c r="AA7" s="9" t="s">
        <v>220</v>
      </c>
      <c r="AB7" s="10">
        <v>15</v>
      </c>
      <c r="AC7" s="9" t="s">
        <v>223</v>
      </c>
      <c r="AD7" s="10">
        <v>7</v>
      </c>
      <c r="AE7" s="9" t="s">
        <v>209</v>
      </c>
      <c r="AF7" s="10">
        <v>13</v>
      </c>
      <c r="AG7" s="9"/>
      <c r="AH7" s="10"/>
      <c r="AI7" s="22">
        <f t="shared" si="2"/>
        <v>135</v>
      </c>
      <c r="AJ7" s="11">
        <f t="shared" si="3"/>
        <v>98</v>
      </c>
    </row>
    <row r="8" spans="1:37" x14ac:dyDescent="0.35">
      <c r="A8">
        <f t="shared" si="1"/>
        <v>6</v>
      </c>
      <c r="B8" s="4" t="s">
        <v>13</v>
      </c>
      <c r="C8" s="5" t="s">
        <v>210</v>
      </c>
      <c r="D8" s="109">
        <v>16</v>
      </c>
      <c r="E8" s="5" t="s">
        <v>212</v>
      </c>
      <c r="F8" s="109">
        <v>10</v>
      </c>
      <c r="G8" s="5" t="s">
        <v>214</v>
      </c>
      <c r="H8" s="109">
        <v>3</v>
      </c>
      <c r="I8" s="5" t="s">
        <v>224</v>
      </c>
      <c r="J8" s="109">
        <v>2</v>
      </c>
      <c r="K8" s="5" t="s">
        <v>215</v>
      </c>
      <c r="L8" s="109">
        <v>8</v>
      </c>
      <c r="M8" s="5" t="s">
        <v>218</v>
      </c>
      <c r="N8" s="109">
        <v>7</v>
      </c>
      <c r="O8" s="5" t="s">
        <v>207</v>
      </c>
      <c r="P8" s="109">
        <v>4</v>
      </c>
      <c r="Q8" s="5" t="s">
        <v>217</v>
      </c>
      <c r="R8" s="109">
        <v>14</v>
      </c>
      <c r="S8" s="5" t="s">
        <v>213</v>
      </c>
      <c r="T8" s="109">
        <v>11</v>
      </c>
      <c r="U8" s="5" t="s">
        <v>235</v>
      </c>
      <c r="V8" s="109">
        <v>13</v>
      </c>
      <c r="W8" s="5" t="s">
        <v>236</v>
      </c>
      <c r="X8" s="109">
        <v>9</v>
      </c>
      <c r="Y8" s="5" t="s">
        <v>206</v>
      </c>
      <c r="Z8" s="109">
        <v>5</v>
      </c>
      <c r="AA8" s="5" t="s">
        <v>220</v>
      </c>
      <c r="AB8" s="109">
        <v>15</v>
      </c>
      <c r="AC8" s="5" t="s">
        <v>223</v>
      </c>
      <c r="AD8" s="109">
        <v>6</v>
      </c>
      <c r="AE8" s="5" t="s">
        <v>209</v>
      </c>
      <c r="AF8" s="109">
        <v>12</v>
      </c>
      <c r="AG8" s="5"/>
      <c r="AH8" s="47"/>
      <c r="AI8" s="83">
        <f t="shared" si="2"/>
        <v>135</v>
      </c>
      <c r="AJ8" s="7">
        <f t="shared" si="3"/>
        <v>98</v>
      </c>
    </row>
    <row r="9" spans="1:37" x14ac:dyDescent="0.35">
      <c r="A9">
        <f t="shared" si="1"/>
        <v>17</v>
      </c>
      <c r="B9" s="8" t="s">
        <v>9</v>
      </c>
      <c r="C9" s="9" t="s">
        <v>192</v>
      </c>
      <c r="D9" s="10">
        <v>14</v>
      </c>
      <c r="E9" s="9" t="s">
        <v>150</v>
      </c>
      <c r="F9" s="10">
        <v>5</v>
      </c>
      <c r="G9" s="9" t="s">
        <v>145</v>
      </c>
      <c r="H9" s="10">
        <v>6</v>
      </c>
      <c r="I9" s="9" t="s">
        <v>195</v>
      </c>
      <c r="J9" s="10">
        <v>13</v>
      </c>
      <c r="K9" s="9" t="s">
        <v>180</v>
      </c>
      <c r="L9" s="10">
        <v>15</v>
      </c>
      <c r="M9" s="9" t="s">
        <v>143</v>
      </c>
      <c r="N9" s="10">
        <v>12</v>
      </c>
      <c r="O9" s="9" t="s">
        <v>190</v>
      </c>
      <c r="P9" s="10">
        <v>16</v>
      </c>
      <c r="Q9" s="9" t="s">
        <v>107</v>
      </c>
      <c r="R9" s="10">
        <v>4</v>
      </c>
      <c r="S9" s="9" t="s">
        <v>203</v>
      </c>
      <c r="T9" s="10">
        <v>8</v>
      </c>
      <c r="U9" s="9" t="s">
        <v>149</v>
      </c>
      <c r="V9" s="10">
        <v>11</v>
      </c>
      <c r="W9" s="9" t="s">
        <v>233</v>
      </c>
      <c r="X9" s="10">
        <v>3</v>
      </c>
      <c r="Y9" s="9" t="s">
        <v>189</v>
      </c>
      <c r="Z9" s="10">
        <v>9</v>
      </c>
      <c r="AA9" s="9" t="s">
        <v>181</v>
      </c>
      <c r="AB9" s="10">
        <v>10</v>
      </c>
      <c r="AC9" s="9" t="s">
        <v>232</v>
      </c>
      <c r="AD9" s="10">
        <v>2</v>
      </c>
      <c r="AE9" s="9" t="s">
        <v>127</v>
      </c>
      <c r="AF9" s="10">
        <v>7</v>
      </c>
      <c r="AG9" s="9"/>
      <c r="AH9" s="10"/>
      <c r="AI9" s="22">
        <f t="shared" si="2"/>
        <v>135</v>
      </c>
      <c r="AJ9" s="11">
        <f t="shared" si="3"/>
        <v>77</v>
      </c>
    </row>
    <row r="10" spans="1:37" x14ac:dyDescent="0.35">
      <c r="A10">
        <f t="shared" si="1"/>
        <v>9</v>
      </c>
      <c r="B10" s="4" t="s">
        <v>10</v>
      </c>
      <c r="C10" s="5" t="s">
        <v>210</v>
      </c>
      <c r="D10" s="106">
        <v>16</v>
      </c>
      <c r="E10" s="5" t="s">
        <v>212</v>
      </c>
      <c r="F10" s="106">
        <v>10</v>
      </c>
      <c r="G10" s="5" t="s">
        <v>221</v>
      </c>
      <c r="H10" s="106">
        <v>4</v>
      </c>
      <c r="I10" s="5" t="s">
        <v>224</v>
      </c>
      <c r="J10" s="106">
        <v>5</v>
      </c>
      <c r="K10" s="5" t="s">
        <v>215</v>
      </c>
      <c r="L10" s="106">
        <v>15</v>
      </c>
      <c r="M10" s="5" t="s">
        <v>219</v>
      </c>
      <c r="N10" s="106">
        <v>2</v>
      </c>
      <c r="O10" s="5" t="s">
        <v>207</v>
      </c>
      <c r="P10" s="106">
        <v>6</v>
      </c>
      <c r="Q10" s="5" t="s">
        <v>217</v>
      </c>
      <c r="R10" s="106">
        <v>14</v>
      </c>
      <c r="S10" s="5" t="s">
        <v>213</v>
      </c>
      <c r="T10" s="106">
        <v>7</v>
      </c>
      <c r="U10" s="5" t="s">
        <v>235</v>
      </c>
      <c r="V10" s="106">
        <v>8</v>
      </c>
      <c r="W10" s="5" t="s">
        <v>236</v>
      </c>
      <c r="X10" s="106">
        <v>13</v>
      </c>
      <c r="Y10" s="5" t="s">
        <v>206</v>
      </c>
      <c r="Z10" s="106">
        <v>3</v>
      </c>
      <c r="AA10" s="5" t="s">
        <v>220</v>
      </c>
      <c r="AB10" s="106">
        <v>12</v>
      </c>
      <c r="AC10" s="5" t="s">
        <v>223</v>
      </c>
      <c r="AD10" s="106">
        <v>11</v>
      </c>
      <c r="AE10" s="5" t="s">
        <v>209</v>
      </c>
      <c r="AF10" s="106">
        <v>9</v>
      </c>
      <c r="AG10" s="5"/>
      <c r="AH10" s="47"/>
      <c r="AI10" s="83">
        <f t="shared" si="2"/>
        <v>135</v>
      </c>
      <c r="AJ10" s="7">
        <f t="shared" si="3"/>
        <v>94</v>
      </c>
    </row>
    <row r="11" spans="1:37" x14ac:dyDescent="0.35">
      <c r="A11">
        <f t="shared" si="1"/>
        <v>12</v>
      </c>
      <c r="B11" s="8" t="s">
        <v>14</v>
      </c>
      <c r="C11" s="9" t="s">
        <v>192</v>
      </c>
      <c r="D11" s="10">
        <v>7</v>
      </c>
      <c r="E11" s="9" t="s">
        <v>150</v>
      </c>
      <c r="F11" s="10">
        <v>8</v>
      </c>
      <c r="G11" s="9" t="s">
        <v>145</v>
      </c>
      <c r="H11" s="10">
        <v>2</v>
      </c>
      <c r="I11" s="9" t="s">
        <v>195</v>
      </c>
      <c r="J11" s="10">
        <v>6</v>
      </c>
      <c r="K11" s="9" t="s">
        <v>180</v>
      </c>
      <c r="L11" s="10">
        <v>9</v>
      </c>
      <c r="M11" s="9" t="s">
        <v>143</v>
      </c>
      <c r="N11" s="10">
        <v>14</v>
      </c>
      <c r="O11" s="9" t="s">
        <v>190</v>
      </c>
      <c r="P11" s="10">
        <v>11</v>
      </c>
      <c r="Q11" s="9" t="s">
        <v>107</v>
      </c>
      <c r="R11" s="10">
        <v>12</v>
      </c>
      <c r="S11" s="9" t="s">
        <v>203</v>
      </c>
      <c r="T11" s="10">
        <v>13</v>
      </c>
      <c r="U11" s="9" t="s">
        <v>149</v>
      </c>
      <c r="V11" s="10">
        <v>10</v>
      </c>
      <c r="W11" s="9" t="s">
        <v>233</v>
      </c>
      <c r="X11" s="10">
        <v>5</v>
      </c>
      <c r="Y11" s="9" t="s">
        <v>193</v>
      </c>
      <c r="Z11" s="10">
        <v>4</v>
      </c>
      <c r="AA11" s="9" t="s">
        <v>181</v>
      </c>
      <c r="AB11" s="10">
        <v>15</v>
      </c>
      <c r="AC11" s="9" t="s">
        <v>232</v>
      </c>
      <c r="AD11" s="10">
        <v>3</v>
      </c>
      <c r="AE11" s="9" t="s">
        <v>127</v>
      </c>
      <c r="AF11" s="10">
        <v>16</v>
      </c>
      <c r="AG11" s="9"/>
      <c r="AH11" s="10"/>
      <c r="AI11" s="22">
        <f>SUM(D11:AH11)</f>
        <v>135</v>
      </c>
      <c r="AJ11" s="11">
        <f t="shared" si="3"/>
        <v>91</v>
      </c>
    </row>
    <row r="12" spans="1:37" x14ac:dyDescent="0.35">
      <c r="A12">
        <f t="shared" si="1"/>
        <v>3</v>
      </c>
      <c r="B12" s="4" t="s">
        <v>12</v>
      </c>
      <c r="C12" s="5" t="s">
        <v>192</v>
      </c>
      <c r="D12" s="110">
        <v>14</v>
      </c>
      <c r="E12" s="5" t="s">
        <v>150</v>
      </c>
      <c r="F12" s="110">
        <v>8</v>
      </c>
      <c r="G12" s="5" t="s">
        <v>147</v>
      </c>
      <c r="H12" s="110">
        <v>7</v>
      </c>
      <c r="I12" s="5" t="s">
        <v>195</v>
      </c>
      <c r="J12" s="110">
        <v>3</v>
      </c>
      <c r="K12" s="5" t="s">
        <v>180</v>
      </c>
      <c r="L12" s="110">
        <v>9</v>
      </c>
      <c r="M12" s="5" t="s">
        <v>126</v>
      </c>
      <c r="N12" s="110">
        <v>2</v>
      </c>
      <c r="O12" s="5" t="s">
        <v>190</v>
      </c>
      <c r="P12" s="110">
        <v>10</v>
      </c>
      <c r="Q12" s="5" t="s">
        <v>107</v>
      </c>
      <c r="R12" s="110">
        <v>13</v>
      </c>
      <c r="S12" s="5" t="s">
        <v>203</v>
      </c>
      <c r="T12" s="110">
        <v>12</v>
      </c>
      <c r="U12" s="5" t="s">
        <v>149</v>
      </c>
      <c r="V12" s="110">
        <v>11</v>
      </c>
      <c r="W12" s="5" t="s">
        <v>196</v>
      </c>
      <c r="X12" s="110">
        <v>4</v>
      </c>
      <c r="Y12" s="5" t="s">
        <v>193</v>
      </c>
      <c r="Z12" s="110">
        <v>6</v>
      </c>
      <c r="AA12" s="5" t="s">
        <v>181</v>
      </c>
      <c r="AB12" s="110">
        <v>16</v>
      </c>
      <c r="AC12" s="5" t="s">
        <v>148</v>
      </c>
      <c r="AD12" s="110">
        <v>5</v>
      </c>
      <c r="AE12" s="5" t="s">
        <v>127</v>
      </c>
      <c r="AF12" s="110">
        <v>15</v>
      </c>
      <c r="AG12" s="5"/>
      <c r="AH12" s="47"/>
      <c r="AI12" s="83">
        <f t="shared" si="2"/>
        <v>135</v>
      </c>
      <c r="AJ12" s="7">
        <f t="shared" si="3"/>
        <v>102</v>
      </c>
    </row>
    <row r="13" spans="1:37" x14ac:dyDescent="0.35">
      <c r="A13">
        <f t="shared" si="1"/>
        <v>16</v>
      </c>
      <c r="B13" s="8" t="s">
        <v>8</v>
      </c>
      <c r="C13" s="9" t="s">
        <v>192</v>
      </c>
      <c r="D13" s="10">
        <v>16</v>
      </c>
      <c r="E13" s="9" t="s">
        <v>150</v>
      </c>
      <c r="F13" s="10">
        <v>12</v>
      </c>
      <c r="G13" s="9" t="s">
        <v>147</v>
      </c>
      <c r="H13" s="10">
        <v>7</v>
      </c>
      <c r="I13" s="9" t="s">
        <v>195</v>
      </c>
      <c r="J13" s="10">
        <v>8</v>
      </c>
      <c r="K13" s="9" t="s">
        <v>180</v>
      </c>
      <c r="L13" s="10">
        <v>4</v>
      </c>
      <c r="M13" s="9" t="s">
        <v>143</v>
      </c>
      <c r="N13" s="10">
        <v>14</v>
      </c>
      <c r="O13" s="9" t="s">
        <v>190</v>
      </c>
      <c r="P13" s="10">
        <v>11</v>
      </c>
      <c r="Q13" s="9" t="s">
        <v>107</v>
      </c>
      <c r="R13" s="10">
        <v>13</v>
      </c>
      <c r="S13" s="9" t="s">
        <v>203</v>
      </c>
      <c r="T13" s="10">
        <v>6</v>
      </c>
      <c r="U13" s="9" t="s">
        <v>149</v>
      </c>
      <c r="V13" s="10">
        <v>9</v>
      </c>
      <c r="W13" s="9" t="s">
        <v>196</v>
      </c>
      <c r="X13" s="10">
        <v>2</v>
      </c>
      <c r="Y13" s="9" t="s">
        <v>189</v>
      </c>
      <c r="Z13" s="10">
        <v>5</v>
      </c>
      <c r="AA13" s="9" t="s">
        <v>181</v>
      </c>
      <c r="AB13" s="10">
        <v>15</v>
      </c>
      <c r="AC13" s="9" t="s">
        <v>232</v>
      </c>
      <c r="AD13" s="10">
        <v>3</v>
      </c>
      <c r="AE13" s="9" t="s">
        <v>127</v>
      </c>
      <c r="AF13" s="10">
        <v>10</v>
      </c>
      <c r="AG13" s="9"/>
      <c r="AH13" s="10"/>
      <c r="AI13" s="22">
        <f t="shared" si="2"/>
        <v>135</v>
      </c>
      <c r="AJ13" s="11">
        <f t="shared" si="3"/>
        <v>78</v>
      </c>
    </row>
    <row r="14" spans="1:37" x14ac:dyDescent="0.35">
      <c r="A14">
        <f t="shared" si="1"/>
        <v>2</v>
      </c>
      <c r="B14" s="4" t="s">
        <v>6</v>
      </c>
      <c r="C14" s="5" t="s">
        <v>192</v>
      </c>
      <c r="D14" s="107">
        <v>16</v>
      </c>
      <c r="E14" s="5" t="s">
        <v>250</v>
      </c>
      <c r="F14" s="107">
        <v>5</v>
      </c>
      <c r="G14" s="5" t="s">
        <v>239</v>
      </c>
      <c r="H14" s="107">
        <v>4</v>
      </c>
      <c r="I14" s="5" t="s">
        <v>231</v>
      </c>
      <c r="J14" s="107">
        <v>3</v>
      </c>
      <c r="K14" s="5" t="s">
        <v>180</v>
      </c>
      <c r="L14" s="107">
        <v>11</v>
      </c>
      <c r="M14" s="5" t="s">
        <v>143</v>
      </c>
      <c r="N14" s="107">
        <v>6</v>
      </c>
      <c r="O14" s="5" t="s">
        <v>234</v>
      </c>
      <c r="P14" s="107">
        <v>2</v>
      </c>
      <c r="Q14" s="5" t="s">
        <v>107</v>
      </c>
      <c r="R14" s="107">
        <v>12</v>
      </c>
      <c r="S14" s="5" t="s">
        <v>203</v>
      </c>
      <c r="T14" s="107">
        <v>14</v>
      </c>
      <c r="U14" s="5" t="s">
        <v>149</v>
      </c>
      <c r="V14" s="107">
        <v>13</v>
      </c>
      <c r="W14" s="5" t="s">
        <v>233</v>
      </c>
      <c r="X14" s="107">
        <v>10</v>
      </c>
      <c r="Y14" s="5" t="s">
        <v>189</v>
      </c>
      <c r="Z14" s="107">
        <v>7</v>
      </c>
      <c r="AA14" s="5" t="s">
        <v>181</v>
      </c>
      <c r="AB14" s="107">
        <v>8</v>
      </c>
      <c r="AC14" s="5" t="s">
        <v>241</v>
      </c>
      <c r="AD14" s="107">
        <v>9</v>
      </c>
      <c r="AE14" s="5" t="s">
        <v>127</v>
      </c>
      <c r="AF14" s="107">
        <v>15</v>
      </c>
      <c r="AG14" s="5"/>
      <c r="AH14" s="47"/>
      <c r="AI14" s="83">
        <f t="shared" si="2"/>
        <v>135</v>
      </c>
      <c r="AJ14" s="7">
        <f t="shared" si="3"/>
        <v>103</v>
      </c>
    </row>
    <row r="15" spans="1:37" x14ac:dyDescent="0.35">
      <c r="A15">
        <f t="shared" si="1"/>
        <v>11</v>
      </c>
      <c r="B15" s="8" t="s">
        <v>4</v>
      </c>
      <c r="C15" s="9" t="s">
        <v>192</v>
      </c>
      <c r="D15" s="10">
        <v>15</v>
      </c>
      <c r="E15" s="9" t="s">
        <v>150</v>
      </c>
      <c r="F15" s="10">
        <v>9</v>
      </c>
      <c r="G15" s="9" t="s">
        <v>145</v>
      </c>
      <c r="H15" s="10">
        <v>8</v>
      </c>
      <c r="I15" s="9" t="s">
        <v>195</v>
      </c>
      <c r="J15" s="10">
        <v>5</v>
      </c>
      <c r="K15" s="9" t="s">
        <v>180</v>
      </c>
      <c r="L15" s="10">
        <v>3</v>
      </c>
      <c r="M15" s="9" t="s">
        <v>126</v>
      </c>
      <c r="N15" s="10">
        <v>7</v>
      </c>
      <c r="O15" s="9" t="s">
        <v>190</v>
      </c>
      <c r="P15" s="10">
        <v>6</v>
      </c>
      <c r="Q15" s="9" t="s">
        <v>107</v>
      </c>
      <c r="R15" s="10">
        <v>13</v>
      </c>
      <c r="S15" s="9" t="s">
        <v>203</v>
      </c>
      <c r="T15" s="10">
        <v>14</v>
      </c>
      <c r="U15" s="9" t="s">
        <v>149</v>
      </c>
      <c r="V15" s="10">
        <v>12</v>
      </c>
      <c r="W15" s="9" t="s">
        <v>233</v>
      </c>
      <c r="X15" s="10">
        <v>10</v>
      </c>
      <c r="Y15" s="9" t="s">
        <v>189</v>
      </c>
      <c r="Z15" s="10">
        <v>2</v>
      </c>
      <c r="AA15" s="9" t="s">
        <v>181</v>
      </c>
      <c r="AB15" s="10">
        <v>16</v>
      </c>
      <c r="AC15" s="9" t="s">
        <v>232</v>
      </c>
      <c r="AD15" s="10">
        <v>4</v>
      </c>
      <c r="AE15" s="9" t="s">
        <v>108</v>
      </c>
      <c r="AF15" s="10">
        <v>11</v>
      </c>
      <c r="AG15" s="9"/>
      <c r="AH15" s="10"/>
      <c r="AI15" s="22">
        <f t="shared" si="2"/>
        <v>135</v>
      </c>
      <c r="AJ15" s="11">
        <f t="shared" si="3"/>
        <v>92</v>
      </c>
      <c r="AK15" s="112">
        <v>5</v>
      </c>
    </row>
    <row r="16" spans="1:37" x14ac:dyDescent="0.35">
      <c r="A16">
        <f t="shared" si="1"/>
        <v>1</v>
      </c>
      <c r="B16" s="4" t="s">
        <v>7</v>
      </c>
      <c r="C16" s="5" t="s">
        <v>192</v>
      </c>
      <c r="D16" s="106">
        <v>16</v>
      </c>
      <c r="E16" s="5" t="s">
        <v>150</v>
      </c>
      <c r="F16" s="106">
        <v>11</v>
      </c>
      <c r="G16" s="5" t="s">
        <v>145</v>
      </c>
      <c r="H16" s="106">
        <v>7</v>
      </c>
      <c r="I16" s="5" t="s">
        <v>231</v>
      </c>
      <c r="J16" s="106">
        <v>4</v>
      </c>
      <c r="K16" s="5" t="s">
        <v>180</v>
      </c>
      <c r="L16" s="106">
        <v>3</v>
      </c>
      <c r="M16" s="5" t="s">
        <v>126</v>
      </c>
      <c r="N16" s="106">
        <v>2</v>
      </c>
      <c r="O16" s="5" t="s">
        <v>190</v>
      </c>
      <c r="P16" s="106">
        <v>5</v>
      </c>
      <c r="Q16" s="5" t="s">
        <v>107</v>
      </c>
      <c r="R16" s="106">
        <v>15</v>
      </c>
      <c r="S16" s="5" t="s">
        <v>203</v>
      </c>
      <c r="T16" s="106">
        <v>14</v>
      </c>
      <c r="U16" s="5" t="s">
        <v>149</v>
      </c>
      <c r="V16" s="106">
        <v>6</v>
      </c>
      <c r="W16" s="5" t="s">
        <v>196</v>
      </c>
      <c r="X16" s="106">
        <v>8</v>
      </c>
      <c r="Y16" s="5" t="s">
        <v>189</v>
      </c>
      <c r="Z16" s="106">
        <v>9</v>
      </c>
      <c r="AA16" s="5" t="s">
        <v>181</v>
      </c>
      <c r="AB16" s="106">
        <v>13</v>
      </c>
      <c r="AC16" s="5" t="s">
        <v>232</v>
      </c>
      <c r="AD16" s="106">
        <v>10</v>
      </c>
      <c r="AE16" s="5" t="s">
        <v>127</v>
      </c>
      <c r="AF16" s="106">
        <v>12</v>
      </c>
      <c r="AG16" s="5"/>
      <c r="AH16" s="47"/>
      <c r="AI16" s="83">
        <f t="shared" si="2"/>
        <v>135</v>
      </c>
      <c r="AJ16" s="7">
        <f t="shared" si="3"/>
        <v>110</v>
      </c>
    </row>
    <row r="17" spans="1:36" x14ac:dyDescent="0.35">
      <c r="A17">
        <f t="shared" si="1"/>
        <v>6</v>
      </c>
      <c r="B17" s="38" t="s">
        <v>71</v>
      </c>
      <c r="C17" s="36" t="s">
        <v>192</v>
      </c>
      <c r="D17" s="37">
        <v>16</v>
      </c>
      <c r="E17" s="36" t="s">
        <v>150</v>
      </c>
      <c r="F17" s="37">
        <v>10</v>
      </c>
      <c r="G17" s="36" t="s">
        <v>145</v>
      </c>
      <c r="H17" s="37">
        <v>3</v>
      </c>
      <c r="I17" s="36" t="s">
        <v>195</v>
      </c>
      <c r="J17" s="37">
        <v>13</v>
      </c>
      <c r="K17" s="36" t="s">
        <v>180</v>
      </c>
      <c r="L17" s="37">
        <v>4</v>
      </c>
      <c r="M17" s="36" t="s">
        <v>143</v>
      </c>
      <c r="N17" s="37">
        <v>6</v>
      </c>
      <c r="O17" s="36" t="s">
        <v>234</v>
      </c>
      <c r="P17" s="37">
        <v>2</v>
      </c>
      <c r="Q17" s="36" t="s">
        <v>107</v>
      </c>
      <c r="R17" s="37">
        <v>12</v>
      </c>
      <c r="S17" s="36" t="s">
        <v>203</v>
      </c>
      <c r="T17" s="37">
        <v>14</v>
      </c>
      <c r="U17" s="36" t="s">
        <v>149</v>
      </c>
      <c r="V17" s="37">
        <v>9</v>
      </c>
      <c r="W17" s="36" t="s">
        <v>233</v>
      </c>
      <c r="X17" s="37">
        <v>8</v>
      </c>
      <c r="Y17" s="36" t="s">
        <v>193</v>
      </c>
      <c r="Z17" s="37">
        <v>5</v>
      </c>
      <c r="AA17" s="36" t="s">
        <v>181</v>
      </c>
      <c r="AB17" s="37">
        <v>15</v>
      </c>
      <c r="AC17" s="36" t="s">
        <v>232</v>
      </c>
      <c r="AD17" s="37">
        <v>7</v>
      </c>
      <c r="AE17" s="36" t="s">
        <v>127</v>
      </c>
      <c r="AF17" s="37">
        <v>11</v>
      </c>
      <c r="AG17" s="36"/>
      <c r="AH17" s="37"/>
      <c r="AI17" s="34">
        <f t="shared" si="2"/>
        <v>135</v>
      </c>
      <c r="AJ17" s="35">
        <f t="shared" si="3"/>
        <v>98</v>
      </c>
    </row>
    <row r="18" spans="1:36" x14ac:dyDescent="0.35">
      <c r="A18">
        <f t="shared" si="1"/>
        <v>10</v>
      </c>
      <c r="B18" s="4" t="s">
        <v>3</v>
      </c>
      <c r="C18" s="5" t="s">
        <v>192</v>
      </c>
      <c r="D18" s="107">
        <v>16</v>
      </c>
      <c r="E18" s="5" t="s">
        <v>249</v>
      </c>
      <c r="F18" s="107">
        <v>3</v>
      </c>
      <c r="G18" s="5" t="s">
        <v>145</v>
      </c>
      <c r="H18" s="107">
        <v>6</v>
      </c>
      <c r="I18" s="5" t="s">
        <v>195</v>
      </c>
      <c r="J18" s="107">
        <v>10</v>
      </c>
      <c r="K18" s="5" t="s">
        <v>179</v>
      </c>
      <c r="L18" s="107">
        <v>7</v>
      </c>
      <c r="M18" s="5" t="s">
        <v>143</v>
      </c>
      <c r="N18" s="107">
        <v>4</v>
      </c>
      <c r="O18" s="5" t="s">
        <v>190</v>
      </c>
      <c r="P18" s="107">
        <v>11</v>
      </c>
      <c r="Q18" s="5" t="s">
        <v>107</v>
      </c>
      <c r="R18" s="107">
        <v>15</v>
      </c>
      <c r="S18" s="5" t="s">
        <v>203</v>
      </c>
      <c r="T18" s="107">
        <v>9</v>
      </c>
      <c r="U18" s="5" t="s">
        <v>149</v>
      </c>
      <c r="V18" s="107">
        <v>14</v>
      </c>
      <c r="W18" s="5" t="s">
        <v>233</v>
      </c>
      <c r="X18" s="107">
        <v>2</v>
      </c>
      <c r="Y18" s="5" t="s">
        <v>193</v>
      </c>
      <c r="Z18" s="107">
        <v>5</v>
      </c>
      <c r="AA18" s="5" t="s">
        <v>181</v>
      </c>
      <c r="AB18" s="107">
        <v>13</v>
      </c>
      <c r="AC18" s="5" t="s">
        <v>148</v>
      </c>
      <c r="AD18" s="107">
        <v>8</v>
      </c>
      <c r="AE18" s="5" t="s">
        <v>127</v>
      </c>
      <c r="AF18" s="107">
        <v>12</v>
      </c>
      <c r="AG18" s="5"/>
      <c r="AH18" s="47"/>
      <c r="AI18" s="55">
        <f t="shared" si="2"/>
        <v>135</v>
      </c>
      <c r="AJ18" s="71">
        <f t="shared" si="3"/>
        <v>93</v>
      </c>
    </row>
    <row r="19" spans="1:36" x14ac:dyDescent="0.35">
      <c r="A19">
        <f t="shared" si="1"/>
        <v>13</v>
      </c>
      <c r="B19" s="38" t="s">
        <v>184</v>
      </c>
      <c r="C19" s="36" t="s">
        <v>192</v>
      </c>
      <c r="D19" s="37">
        <v>16</v>
      </c>
      <c r="E19" s="36" t="s">
        <v>150</v>
      </c>
      <c r="F19" s="37">
        <v>3</v>
      </c>
      <c r="G19" s="36" t="s">
        <v>147</v>
      </c>
      <c r="H19" s="37">
        <v>2</v>
      </c>
      <c r="I19" s="36" t="s">
        <v>195</v>
      </c>
      <c r="J19" s="37">
        <v>13</v>
      </c>
      <c r="K19" s="36" t="s">
        <v>180</v>
      </c>
      <c r="L19" s="37">
        <v>10</v>
      </c>
      <c r="M19" s="36" t="s">
        <v>143</v>
      </c>
      <c r="N19" s="37">
        <v>11</v>
      </c>
      <c r="O19" s="36" t="s">
        <v>190</v>
      </c>
      <c r="P19" s="37">
        <v>8</v>
      </c>
      <c r="Q19" s="36" t="s">
        <v>107</v>
      </c>
      <c r="R19" s="37">
        <v>9</v>
      </c>
      <c r="S19" s="36" t="s">
        <v>204</v>
      </c>
      <c r="T19" s="37">
        <v>4</v>
      </c>
      <c r="U19" s="36" t="s">
        <v>149</v>
      </c>
      <c r="V19" s="37">
        <v>15</v>
      </c>
      <c r="W19" s="36" t="s">
        <v>196</v>
      </c>
      <c r="X19" s="37">
        <v>6</v>
      </c>
      <c r="Y19" s="36" t="s">
        <v>193</v>
      </c>
      <c r="Z19" s="37">
        <v>7</v>
      </c>
      <c r="AA19" s="36" t="s">
        <v>181</v>
      </c>
      <c r="AB19" s="37">
        <v>14</v>
      </c>
      <c r="AC19" s="36" t="s">
        <v>148</v>
      </c>
      <c r="AD19" s="37">
        <v>5</v>
      </c>
      <c r="AE19" s="36" t="s">
        <v>127</v>
      </c>
      <c r="AF19" s="37">
        <v>12</v>
      </c>
      <c r="AG19" s="36"/>
      <c r="AH19" s="37"/>
      <c r="AI19" s="22">
        <f t="shared" si="2"/>
        <v>135</v>
      </c>
      <c r="AJ19" s="11">
        <f t="shared" si="3"/>
        <v>89</v>
      </c>
    </row>
    <row r="20" spans="1:36" x14ac:dyDescent="0.35">
      <c r="A20">
        <f t="shared" si="1"/>
        <v>18</v>
      </c>
      <c r="B20" s="4" t="s">
        <v>230</v>
      </c>
      <c r="C20" s="5" t="s">
        <v>192</v>
      </c>
      <c r="D20" s="108">
        <v>9</v>
      </c>
      <c r="E20" s="5" t="s">
        <v>150</v>
      </c>
      <c r="F20" s="108">
        <v>10</v>
      </c>
      <c r="G20" s="5" t="s">
        <v>147</v>
      </c>
      <c r="H20" s="108">
        <v>6</v>
      </c>
      <c r="I20" s="5" t="s">
        <v>195</v>
      </c>
      <c r="J20" s="108">
        <v>14</v>
      </c>
      <c r="K20" s="5" t="s">
        <v>180</v>
      </c>
      <c r="L20" s="108">
        <v>16</v>
      </c>
      <c r="M20" s="5" t="s">
        <v>143</v>
      </c>
      <c r="N20" s="108">
        <v>13</v>
      </c>
      <c r="O20" s="5" t="s">
        <v>234</v>
      </c>
      <c r="P20" s="108">
        <v>7</v>
      </c>
      <c r="Q20" s="5" t="s">
        <v>107</v>
      </c>
      <c r="R20" s="108">
        <v>4</v>
      </c>
      <c r="S20" s="5" t="s">
        <v>203</v>
      </c>
      <c r="T20" s="108">
        <v>11</v>
      </c>
      <c r="U20" s="5" t="s">
        <v>149</v>
      </c>
      <c r="V20" s="108">
        <v>12</v>
      </c>
      <c r="W20" s="5" t="s">
        <v>233</v>
      </c>
      <c r="X20" s="108">
        <v>3</v>
      </c>
      <c r="Y20" s="5" t="s">
        <v>189</v>
      </c>
      <c r="Z20" s="108">
        <v>2</v>
      </c>
      <c r="AA20" s="5" t="s">
        <v>181</v>
      </c>
      <c r="AB20" s="108">
        <v>15</v>
      </c>
      <c r="AC20" s="5" t="s">
        <v>148</v>
      </c>
      <c r="AD20" s="108">
        <v>8</v>
      </c>
      <c r="AE20" s="5" t="s">
        <v>108</v>
      </c>
      <c r="AF20" s="108">
        <v>5</v>
      </c>
      <c r="AG20" s="5"/>
      <c r="AH20" s="73"/>
      <c r="AI20" s="55">
        <f t="shared" si="2"/>
        <v>135</v>
      </c>
      <c r="AJ20" s="71">
        <f t="shared" si="3"/>
        <v>74</v>
      </c>
    </row>
    <row r="21" spans="1:36" ht="15" thickBot="1" x14ac:dyDescent="0.4">
      <c r="A21">
        <f>RANK(AJ21,$AJ$4:$AJ$21,0)</f>
        <v>4</v>
      </c>
      <c r="B21" s="38" t="s">
        <v>185</v>
      </c>
      <c r="C21" s="36" t="s">
        <v>192</v>
      </c>
      <c r="D21" s="37">
        <v>16</v>
      </c>
      <c r="E21" s="36" t="s">
        <v>150</v>
      </c>
      <c r="F21" s="37">
        <v>9</v>
      </c>
      <c r="G21" s="36" t="s">
        <v>145</v>
      </c>
      <c r="H21" s="37">
        <v>6</v>
      </c>
      <c r="I21" s="36" t="s">
        <v>231</v>
      </c>
      <c r="J21" s="37">
        <v>3</v>
      </c>
      <c r="K21" s="36" t="s">
        <v>180</v>
      </c>
      <c r="L21" s="37">
        <v>7</v>
      </c>
      <c r="M21" s="36" t="s">
        <v>143</v>
      </c>
      <c r="N21" s="37">
        <v>2</v>
      </c>
      <c r="O21" s="36" t="s">
        <v>190</v>
      </c>
      <c r="P21" s="37">
        <v>8</v>
      </c>
      <c r="Q21" s="36" t="s">
        <v>107</v>
      </c>
      <c r="R21" s="37">
        <v>14</v>
      </c>
      <c r="S21" s="36" t="s">
        <v>203</v>
      </c>
      <c r="T21" s="37">
        <v>13</v>
      </c>
      <c r="U21" s="36" t="s">
        <v>149</v>
      </c>
      <c r="V21" s="37">
        <v>12</v>
      </c>
      <c r="W21" s="36" t="s">
        <v>233</v>
      </c>
      <c r="X21" s="37">
        <v>10</v>
      </c>
      <c r="Y21" s="36" t="s">
        <v>189</v>
      </c>
      <c r="Z21" s="37">
        <v>5</v>
      </c>
      <c r="AA21" s="36" t="s">
        <v>181</v>
      </c>
      <c r="AB21" s="37">
        <v>15</v>
      </c>
      <c r="AC21" s="36" t="s">
        <v>232</v>
      </c>
      <c r="AD21" s="37">
        <v>4</v>
      </c>
      <c r="AE21" s="36" t="s">
        <v>127</v>
      </c>
      <c r="AF21" s="37">
        <v>11</v>
      </c>
      <c r="AG21" s="36"/>
      <c r="AH21" s="37"/>
      <c r="AI21" s="84">
        <f t="shared" si="2"/>
        <v>135</v>
      </c>
      <c r="AJ21" s="85">
        <f t="shared" si="3"/>
        <v>101</v>
      </c>
    </row>
    <row r="22" spans="1:36" ht="15" thickBot="1" x14ac:dyDescent="0.4">
      <c r="B22" s="39" t="s">
        <v>15</v>
      </c>
      <c r="C22" s="183" t="s">
        <v>109</v>
      </c>
      <c r="D22" s="183"/>
      <c r="E22" s="183" t="s">
        <v>110</v>
      </c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40"/>
      <c r="AJ22" s="41"/>
    </row>
    <row r="23" spans="1:36" ht="15" thickBot="1" x14ac:dyDescent="0.4">
      <c r="C23" s="184" t="s">
        <v>183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6"/>
      <c r="AJ23" s="23"/>
    </row>
    <row r="24" spans="1:36" x14ac:dyDescent="0.35">
      <c r="F24" t="s">
        <v>33</v>
      </c>
    </row>
    <row r="27" spans="1:36" ht="15" thickBot="1" x14ac:dyDescent="0.4"/>
    <row r="28" spans="1:36" ht="15" thickBot="1" x14ac:dyDescent="0.4">
      <c r="B28" s="32" t="s">
        <v>0</v>
      </c>
      <c r="C28" s="181" t="str">
        <f>C3</f>
        <v>IND@NE</v>
      </c>
      <c r="D28" s="181"/>
      <c r="E28" s="181" t="str">
        <f t="shared" ref="E28" si="4">E3</f>
        <v>TEN@BUF</v>
      </c>
      <c r="F28" s="181"/>
      <c r="G28" s="181" t="str">
        <f t="shared" ref="G28" si="5">G3</f>
        <v>ATL@PIT</v>
      </c>
      <c r="H28" s="181"/>
      <c r="I28" s="181" t="str">
        <f t="shared" ref="I28" si="6">I3</f>
        <v>DEN@NYJ</v>
      </c>
      <c r="J28" s="181"/>
      <c r="K28" s="181" t="str">
        <f t="shared" ref="K28" si="7">K3</f>
        <v>JAX@KC</v>
      </c>
      <c r="L28" s="181"/>
      <c r="M28" s="181" t="str">
        <f t="shared" ref="M28" si="8">M3</f>
        <v>GB@DET</v>
      </c>
      <c r="N28" s="181"/>
      <c r="O28" s="181" t="str">
        <f t="shared" ref="O28" si="9">O3</f>
        <v>BAL@CLE</v>
      </c>
      <c r="P28" s="181"/>
      <c r="Q28" s="181" t="str">
        <f t="shared" ref="Q28" si="10">Q3</f>
        <v>NYG@CAR</v>
      </c>
      <c r="R28" s="181"/>
      <c r="S28" s="181" t="str">
        <f t="shared" ref="S28" si="11">S3</f>
        <v>MIA@CIN</v>
      </c>
      <c r="T28" s="181"/>
      <c r="U28" s="181" t="str">
        <f t="shared" ref="U28" si="12">U3</f>
        <v>OAK@LAC</v>
      </c>
      <c r="V28" s="181"/>
      <c r="W28" s="181" t="str">
        <f t="shared" ref="W28" si="13">W3</f>
        <v>ARI@SF</v>
      </c>
      <c r="X28" s="181"/>
      <c r="Y28" s="181" t="str">
        <f t="shared" ref="Y28" si="14">Y3</f>
        <v>MIN@PHI</v>
      </c>
      <c r="Z28" s="181"/>
      <c r="AA28" s="181" t="str">
        <f t="shared" ref="AA28" si="15">AA3</f>
        <v>LAR@SEA</v>
      </c>
      <c r="AB28" s="181"/>
      <c r="AC28" s="181" t="str">
        <f t="shared" ref="AC28" si="16">AC3</f>
        <v>DAL@HOU</v>
      </c>
      <c r="AD28" s="181"/>
      <c r="AE28" s="181" t="str">
        <f t="shared" ref="AE28" si="17">AE3</f>
        <v>WAS@NO</v>
      </c>
      <c r="AF28" s="181"/>
      <c r="AG28" s="181" t="str">
        <f t="shared" ref="AG28" si="18">AG3</f>
        <v>PIT@TB</v>
      </c>
      <c r="AH28" s="182"/>
      <c r="AI28" s="25"/>
    </row>
    <row r="29" spans="1:36" x14ac:dyDescent="0.35">
      <c r="B29" s="31" t="str">
        <f t="shared" ref="B29:B42" si="19">B4</f>
        <v>Tyson</v>
      </c>
      <c r="C29" s="180">
        <f>IF(C4="ne",D4,"-")</f>
        <v>16</v>
      </c>
      <c r="D29" s="180"/>
      <c r="E29" s="180" t="str">
        <f>IF(E4="buf",F4,"-")</f>
        <v>-</v>
      </c>
      <c r="F29" s="180"/>
      <c r="G29" s="180">
        <f>IF(G4="pit",H4,"-")</f>
        <v>10</v>
      </c>
      <c r="H29" s="180"/>
      <c r="I29" s="180" t="str">
        <f>IF(I4="nyj",J4,"-")</f>
        <v>-</v>
      </c>
      <c r="J29" s="180"/>
      <c r="K29" s="180">
        <f>IF(K4="kc",L4,"-")</f>
        <v>6</v>
      </c>
      <c r="L29" s="180"/>
      <c r="M29" s="180" t="str">
        <f>IF(M4="det",N4,"-")</f>
        <v>-</v>
      </c>
      <c r="N29" s="180"/>
      <c r="O29" s="180" t="str">
        <f>IF(O4="cle",P4,"-")</f>
        <v>-</v>
      </c>
      <c r="P29" s="180"/>
      <c r="Q29" s="180">
        <f>IF(Q4="car",R4,"-")</f>
        <v>13</v>
      </c>
      <c r="R29" s="180"/>
      <c r="S29" s="180">
        <f>IF(S4="cin",T4,"-")</f>
        <v>14</v>
      </c>
      <c r="T29" s="180"/>
      <c r="U29" s="180">
        <f>IF(U4="lac",V4,"-")</f>
        <v>12</v>
      </c>
      <c r="V29" s="180"/>
      <c r="W29" s="180" t="str">
        <f>IF(W4="ari",X4,"-")</f>
        <v>-</v>
      </c>
      <c r="X29" s="180"/>
      <c r="Y29" s="180">
        <f>IF(Y4="min",Z4,"-")</f>
        <v>3</v>
      </c>
      <c r="Z29" s="180"/>
      <c r="AA29" s="180">
        <f>IF(AA4="lar",AB4,"-")</f>
        <v>7</v>
      </c>
      <c r="AB29" s="180"/>
      <c r="AC29" s="180">
        <f>IF(AC4="hou",AD4,"-")</f>
        <v>4</v>
      </c>
      <c r="AD29" s="180"/>
      <c r="AE29" s="180">
        <f>IF(AE4="NO",AF4,"-")</f>
        <v>15</v>
      </c>
      <c r="AF29" s="180"/>
      <c r="AG29" s="180">
        <f t="shared" ref="AG29" si="20">IF(AG4="",AH4,"-")</f>
        <v>0</v>
      </c>
      <c r="AH29" s="189"/>
      <c r="AJ29" s="26">
        <f>COUNTIF(C29:AH29,"&gt;=1")</f>
        <v>10</v>
      </c>
    </row>
    <row r="30" spans="1:36" x14ac:dyDescent="0.35">
      <c r="B30" s="14" t="str">
        <f t="shared" si="19"/>
        <v>Ben</v>
      </c>
      <c r="C30" s="171">
        <f t="shared" ref="C30:C46" si="21">IF(C5="ne",D5,"-")</f>
        <v>16</v>
      </c>
      <c r="D30" s="172"/>
      <c r="E30" s="171" t="str">
        <f t="shared" ref="E30:E46" si="22">IF(E5="buf",F5,"-")</f>
        <v>-</v>
      </c>
      <c r="F30" s="172"/>
      <c r="G30" s="171" t="str">
        <f t="shared" ref="G30:G46" si="23">IF(G5="pit",H5,"-")</f>
        <v>-</v>
      </c>
      <c r="H30" s="172"/>
      <c r="I30" s="171" t="str">
        <f t="shared" ref="I30:I46" si="24">IF(I5="nyj",J5,"-")</f>
        <v>-</v>
      </c>
      <c r="J30" s="172"/>
      <c r="K30" s="171">
        <f t="shared" ref="K30:K46" si="25">IF(K5="kc",L5,"-")</f>
        <v>2</v>
      </c>
      <c r="L30" s="172"/>
      <c r="M30" s="171">
        <f t="shared" ref="M30:M46" si="26">IF(M5="det",N5,"-")</f>
        <v>4</v>
      </c>
      <c r="N30" s="172"/>
      <c r="O30" s="171">
        <f t="shared" ref="O30:O46" si="27">IF(O5="cle",P5,"-")</f>
        <v>3</v>
      </c>
      <c r="P30" s="172"/>
      <c r="Q30" s="171">
        <f t="shared" ref="Q30:Q46" si="28">IF(Q5="car",R5,"-")</f>
        <v>13</v>
      </c>
      <c r="R30" s="172"/>
      <c r="S30" s="171">
        <f t="shared" ref="S30:S46" si="29">IF(S5="cin",T5,"-")</f>
        <v>14</v>
      </c>
      <c r="T30" s="172"/>
      <c r="U30" s="171">
        <f t="shared" ref="U30:U46" si="30">IF(U5="lac",V5,"-")</f>
        <v>11</v>
      </c>
      <c r="V30" s="172"/>
      <c r="W30" s="171" t="str">
        <f t="shared" ref="W30:W46" si="31">IF(W5="ari",X5,"-")</f>
        <v>-</v>
      </c>
      <c r="X30" s="172"/>
      <c r="Y30" s="171" t="str">
        <f t="shared" ref="Y30:Y46" si="32">IF(Y5="min",Z5,"-")</f>
        <v>-</v>
      </c>
      <c r="Z30" s="172"/>
      <c r="AA30" s="171">
        <f t="shared" ref="AA30:AA46" si="33">IF(AA5="lar",AB5,"-")</f>
        <v>12</v>
      </c>
      <c r="AB30" s="172"/>
      <c r="AC30" s="171" t="str">
        <f t="shared" ref="AC30:AC46" si="34">IF(AC5="hou",AD5,"-")</f>
        <v>-</v>
      </c>
      <c r="AD30" s="172"/>
      <c r="AE30" s="171">
        <f t="shared" ref="AE30:AE46" si="35">IF(AE5="NO",AF5,"-")</f>
        <v>9</v>
      </c>
      <c r="AF30" s="172"/>
      <c r="AG30" s="194">
        <f t="shared" ref="AG30:AG44" si="36">IF(AG5="",AH5,"-")</f>
        <v>0</v>
      </c>
      <c r="AH30" s="195"/>
      <c r="AJ30" s="26">
        <f t="shared" ref="AJ30:AJ46" si="37">COUNTIF(C30:AH30,"&gt;=1")</f>
        <v>9</v>
      </c>
    </row>
    <row r="31" spans="1:36" x14ac:dyDescent="0.35">
      <c r="B31" s="13" t="str">
        <f t="shared" si="19"/>
        <v>Trevor</v>
      </c>
      <c r="C31" s="168">
        <f t="shared" si="21"/>
        <v>13</v>
      </c>
      <c r="D31" s="169"/>
      <c r="E31" s="168">
        <f t="shared" si="22"/>
        <v>3</v>
      </c>
      <c r="F31" s="169"/>
      <c r="G31" s="168" t="str">
        <f t="shared" si="23"/>
        <v>-</v>
      </c>
      <c r="H31" s="169"/>
      <c r="I31" s="168" t="str">
        <f t="shared" si="24"/>
        <v>-</v>
      </c>
      <c r="J31" s="169"/>
      <c r="K31" s="168" t="str">
        <f t="shared" si="25"/>
        <v>-</v>
      </c>
      <c r="L31" s="169"/>
      <c r="M31" s="168" t="str">
        <f t="shared" si="26"/>
        <v>-</v>
      </c>
      <c r="N31" s="169"/>
      <c r="O31" s="168" t="str">
        <f t="shared" si="27"/>
        <v>-</v>
      </c>
      <c r="P31" s="169"/>
      <c r="Q31" s="168">
        <f t="shared" si="28"/>
        <v>12</v>
      </c>
      <c r="R31" s="169"/>
      <c r="S31" s="168">
        <f t="shared" si="29"/>
        <v>11</v>
      </c>
      <c r="T31" s="169"/>
      <c r="U31" s="168">
        <f t="shared" si="30"/>
        <v>10</v>
      </c>
      <c r="V31" s="169"/>
      <c r="W31" s="168">
        <f t="shared" si="31"/>
        <v>5</v>
      </c>
      <c r="X31" s="169"/>
      <c r="Y31" s="168">
        <f t="shared" si="32"/>
        <v>6</v>
      </c>
      <c r="Z31" s="169"/>
      <c r="AA31" s="168">
        <f t="shared" si="33"/>
        <v>16</v>
      </c>
      <c r="AB31" s="169"/>
      <c r="AC31" s="168" t="str">
        <f t="shared" si="34"/>
        <v>-</v>
      </c>
      <c r="AD31" s="169"/>
      <c r="AE31" s="168">
        <f t="shared" si="35"/>
        <v>8</v>
      </c>
      <c r="AF31" s="169"/>
      <c r="AG31" s="192">
        <f t="shared" si="36"/>
        <v>0</v>
      </c>
      <c r="AH31" s="193"/>
      <c r="AJ31" s="26">
        <f t="shared" si="37"/>
        <v>9</v>
      </c>
    </row>
    <row r="32" spans="1:36" x14ac:dyDescent="0.35">
      <c r="B32" s="14" t="str">
        <f t="shared" si="19"/>
        <v>Alex</v>
      </c>
      <c r="C32" s="171">
        <f t="shared" si="21"/>
        <v>16</v>
      </c>
      <c r="D32" s="172"/>
      <c r="E32" s="171" t="str">
        <f t="shared" si="22"/>
        <v>-</v>
      </c>
      <c r="F32" s="172"/>
      <c r="G32" s="171" t="str">
        <f t="shared" si="23"/>
        <v>-</v>
      </c>
      <c r="H32" s="172"/>
      <c r="I32" s="171">
        <f t="shared" si="24"/>
        <v>2</v>
      </c>
      <c r="J32" s="172"/>
      <c r="K32" s="171">
        <f t="shared" si="25"/>
        <v>8</v>
      </c>
      <c r="L32" s="172"/>
      <c r="M32" s="171" t="str">
        <f t="shared" si="26"/>
        <v>-</v>
      </c>
      <c r="N32" s="172"/>
      <c r="O32" s="171" t="str">
        <f t="shared" si="27"/>
        <v>-</v>
      </c>
      <c r="P32" s="172"/>
      <c r="Q32" s="171">
        <f t="shared" si="28"/>
        <v>14</v>
      </c>
      <c r="R32" s="172"/>
      <c r="S32" s="171">
        <f t="shared" si="29"/>
        <v>11</v>
      </c>
      <c r="T32" s="172"/>
      <c r="U32" s="171">
        <f t="shared" si="30"/>
        <v>12</v>
      </c>
      <c r="V32" s="172"/>
      <c r="W32" s="171" t="str">
        <f t="shared" si="31"/>
        <v>-</v>
      </c>
      <c r="X32" s="172"/>
      <c r="Y32" s="171" t="str">
        <f t="shared" si="32"/>
        <v>-</v>
      </c>
      <c r="Z32" s="172"/>
      <c r="AA32" s="171">
        <f t="shared" si="33"/>
        <v>15</v>
      </c>
      <c r="AB32" s="172"/>
      <c r="AC32" s="171">
        <f t="shared" si="34"/>
        <v>7</v>
      </c>
      <c r="AD32" s="172"/>
      <c r="AE32" s="171">
        <f t="shared" si="35"/>
        <v>13</v>
      </c>
      <c r="AF32" s="172"/>
      <c r="AG32" s="194">
        <f t="shared" si="36"/>
        <v>0</v>
      </c>
      <c r="AH32" s="195"/>
      <c r="AJ32" s="26">
        <f t="shared" si="37"/>
        <v>9</v>
      </c>
    </row>
    <row r="33" spans="2:36" x14ac:dyDescent="0.35">
      <c r="B33" s="13" t="str">
        <f t="shared" si="19"/>
        <v>Katelyn</v>
      </c>
      <c r="C33" s="168">
        <f t="shared" si="21"/>
        <v>16</v>
      </c>
      <c r="D33" s="169"/>
      <c r="E33" s="168" t="str">
        <f t="shared" si="22"/>
        <v>-</v>
      </c>
      <c r="F33" s="169"/>
      <c r="G33" s="168">
        <f t="shared" si="23"/>
        <v>3</v>
      </c>
      <c r="H33" s="169"/>
      <c r="I33" s="168" t="str">
        <f t="shared" si="24"/>
        <v>-</v>
      </c>
      <c r="J33" s="169"/>
      <c r="K33" s="168">
        <f t="shared" si="25"/>
        <v>8</v>
      </c>
      <c r="L33" s="169"/>
      <c r="M33" s="168" t="str">
        <f t="shared" si="26"/>
        <v>-</v>
      </c>
      <c r="N33" s="169"/>
      <c r="O33" s="168" t="str">
        <f t="shared" si="27"/>
        <v>-</v>
      </c>
      <c r="P33" s="169"/>
      <c r="Q33" s="168">
        <f t="shared" si="28"/>
        <v>14</v>
      </c>
      <c r="R33" s="169"/>
      <c r="S33" s="168">
        <f t="shared" si="29"/>
        <v>11</v>
      </c>
      <c r="T33" s="169"/>
      <c r="U33" s="168">
        <f t="shared" si="30"/>
        <v>13</v>
      </c>
      <c r="V33" s="169"/>
      <c r="W33" s="168" t="str">
        <f t="shared" si="31"/>
        <v>-</v>
      </c>
      <c r="X33" s="169"/>
      <c r="Y33" s="168" t="str">
        <f t="shared" si="32"/>
        <v>-</v>
      </c>
      <c r="Z33" s="169"/>
      <c r="AA33" s="168">
        <f t="shared" si="33"/>
        <v>15</v>
      </c>
      <c r="AB33" s="169"/>
      <c r="AC33" s="168">
        <f t="shared" si="34"/>
        <v>6</v>
      </c>
      <c r="AD33" s="169"/>
      <c r="AE33" s="168">
        <f t="shared" si="35"/>
        <v>12</v>
      </c>
      <c r="AF33" s="169"/>
      <c r="AG33" s="192">
        <f t="shared" si="36"/>
        <v>0</v>
      </c>
      <c r="AH33" s="193"/>
      <c r="AJ33" s="26">
        <f t="shared" si="37"/>
        <v>9</v>
      </c>
    </row>
    <row r="34" spans="2:36" x14ac:dyDescent="0.35">
      <c r="B34" s="14" t="str">
        <f t="shared" si="19"/>
        <v>Shelby</v>
      </c>
      <c r="C34" s="171">
        <f t="shared" si="21"/>
        <v>14</v>
      </c>
      <c r="D34" s="172"/>
      <c r="E34" s="171" t="str">
        <f t="shared" si="22"/>
        <v>-</v>
      </c>
      <c r="F34" s="172"/>
      <c r="G34" s="171">
        <f t="shared" si="23"/>
        <v>6</v>
      </c>
      <c r="H34" s="172"/>
      <c r="I34" s="171" t="str">
        <f t="shared" si="24"/>
        <v>-</v>
      </c>
      <c r="J34" s="172"/>
      <c r="K34" s="171">
        <f t="shared" si="25"/>
        <v>15</v>
      </c>
      <c r="L34" s="172"/>
      <c r="M34" s="171" t="str">
        <f t="shared" si="26"/>
        <v>-</v>
      </c>
      <c r="N34" s="172"/>
      <c r="O34" s="171" t="str">
        <f t="shared" si="27"/>
        <v>-</v>
      </c>
      <c r="P34" s="172"/>
      <c r="Q34" s="171">
        <f t="shared" si="28"/>
        <v>4</v>
      </c>
      <c r="R34" s="172"/>
      <c r="S34" s="171">
        <f t="shared" si="29"/>
        <v>8</v>
      </c>
      <c r="T34" s="172"/>
      <c r="U34" s="171">
        <f t="shared" si="30"/>
        <v>11</v>
      </c>
      <c r="V34" s="172"/>
      <c r="W34" s="171" t="str">
        <f t="shared" si="31"/>
        <v>-</v>
      </c>
      <c r="X34" s="172"/>
      <c r="Y34" s="171" t="str">
        <f t="shared" si="32"/>
        <v>-</v>
      </c>
      <c r="Z34" s="172"/>
      <c r="AA34" s="171">
        <f t="shared" si="33"/>
        <v>10</v>
      </c>
      <c r="AB34" s="172"/>
      <c r="AC34" s="171">
        <f t="shared" si="34"/>
        <v>2</v>
      </c>
      <c r="AD34" s="172"/>
      <c r="AE34" s="171">
        <f t="shared" si="35"/>
        <v>7</v>
      </c>
      <c r="AF34" s="172"/>
      <c r="AG34" s="194">
        <f t="shared" si="36"/>
        <v>0</v>
      </c>
      <c r="AH34" s="195"/>
      <c r="AJ34" s="26">
        <f t="shared" si="37"/>
        <v>9</v>
      </c>
    </row>
    <row r="35" spans="2:36" x14ac:dyDescent="0.35">
      <c r="B35" s="13" t="str">
        <f t="shared" si="19"/>
        <v>Chris</v>
      </c>
      <c r="C35" s="168">
        <f t="shared" si="21"/>
        <v>16</v>
      </c>
      <c r="D35" s="169"/>
      <c r="E35" s="168" t="str">
        <f t="shared" si="22"/>
        <v>-</v>
      </c>
      <c r="F35" s="169"/>
      <c r="G35" s="168" t="str">
        <f t="shared" si="23"/>
        <v>-</v>
      </c>
      <c r="H35" s="169"/>
      <c r="I35" s="168" t="str">
        <f t="shared" si="24"/>
        <v>-</v>
      </c>
      <c r="J35" s="169"/>
      <c r="K35" s="168">
        <f t="shared" si="25"/>
        <v>15</v>
      </c>
      <c r="L35" s="169"/>
      <c r="M35" s="168">
        <f t="shared" si="26"/>
        <v>2</v>
      </c>
      <c r="N35" s="169"/>
      <c r="O35" s="168" t="str">
        <f t="shared" si="27"/>
        <v>-</v>
      </c>
      <c r="P35" s="169"/>
      <c r="Q35" s="168">
        <f t="shared" si="28"/>
        <v>14</v>
      </c>
      <c r="R35" s="169"/>
      <c r="S35" s="168">
        <f t="shared" si="29"/>
        <v>7</v>
      </c>
      <c r="T35" s="169"/>
      <c r="U35" s="168">
        <f t="shared" si="30"/>
        <v>8</v>
      </c>
      <c r="V35" s="169"/>
      <c r="W35" s="168" t="str">
        <f t="shared" si="31"/>
        <v>-</v>
      </c>
      <c r="X35" s="169"/>
      <c r="Y35" s="168" t="str">
        <f t="shared" si="32"/>
        <v>-</v>
      </c>
      <c r="Z35" s="169"/>
      <c r="AA35" s="168">
        <f t="shared" si="33"/>
        <v>12</v>
      </c>
      <c r="AB35" s="169"/>
      <c r="AC35" s="168">
        <f t="shared" si="34"/>
        <v>11</v>
      </c>
      <c r="AD35" s="169"/>
      <c r="AE35" s="168">
        <f t="shared" si="35"/>
        <v>9</v>
      </c>
      <c r="AF35" s="169"/>
      <c r="AG35" s="192">
        <f t="shared" si="36"/>
        <v>0</v>
      </c>
      <c r="AH35" s="193"/>
      <c r="AJ35" s="26">
        <f t="shared" si="37"/>
        <v>9</v>
      </c>
    </row>
    <row r="36" spans="2:36" x14ac:dyDescent="0.35">
      <c r="B36" s="14" t="str">
        <f t="shared" si="19"/>
        <v>Jeremy</v>
      </c>
      <c r="C36" s="171">
        <f t="shared" si="21"/>
        <v>7</v>
      </c>
      <c r="D36" s="172"/>
      <c r="E36" s="171" t="str">
        <f t="shared" si="22"/>
        <v>-</v>
      </c>
      <c r="F36" s="172"/>
      <c r="G36" s="171">
        <f t="shared" si="23"/>
        <v>2</v>
      </c>
      <c r="H36" s="172"/>
      <c r="I36" s="171" t="str">
        <f t="shared" si="24"/>
        <v>-</v>
      </c>
      <c r="J36" s="172"/>
      <c r="K36" s="171">
        <f t="shared" si="25"/>
        <v>9</v>
      </c>
      <c r="L36" s="172"/>
      <c r="M36" s="171" t="str">
        <f t="shared" si="26"/>
        <v>-</v>
      </c>
      <c r="N36" s="172"/>
      <c r="O36" s="171" t="str">
        <f t="shared" si="27"/>
        <v>-</v>
      </c>
      <c r="P36" s="172"/>
      <c r="Q36" s="171">
        <f t="shared" si="28"/>
        <v>12</v>
      </c>
      <c r="R36" s="172"/>
      <c r="S36" s="171">
        <f t="shared" si="29"/>
        <v>13</v>
      </c>
      <c r="T36" s="172"/>
      <c r="U36" s="171">
        <f t="shared" si="30"/>
        <v>10</v>
      </c>
      <c r="V36" s="172"/>
      <c r="W36" s="171" t="str">
        <f t="shared" si="31"/>
        <v>-</v>
      </c>
      <c r="X36" s="172"/>
      <c r="Y36" s="171">
        <f t="shared" si="32"/>
        <v>4</v>
      </c>
      <c r="Z36" s="172"/>
      <c r="AA36" s="171">
        <f t="shared" si="33"/>
        <v>15</v>
      </c>
      <c r="AB36" s="172"/>
      <c r="AC36" s="171">
        <f t="shared" si="34"/>
        <v>3</v>
      </c>
      <c r="AD36" s="172"/>
      <c r="AE36" s="171">
        <f t="shared" si="35"/>
        <v>16</v>
      </c>
      <c r="AF36" s="172"/>
      <c r="AG36" s="194">
        <f t="shared" si="36"/>
        <v>0</v>
      </c>
      <c r="AH36" s="195"/>
      <c r="AJ36" s="26">
        <f t="shared" si="37"/>
        <v>10</v>
      </c>
    </row>
    <row r="37" spans="2:36" x14ac:dyDescent="0.35">
      <c r="B37" s="13" t="str">
        <f t="shared" si="19"/>
        <v>Sam</v>
      </c>
      <c r="C37" s="168">
        <f t="shared" si="21"/>
        <v>14</v>
      </c>
      <c r="D37" s="169"/>
      <c r="E37" s="168" t="str">
        <f t="shared" si="22"/>
        <v>-</v>
      </c>
      <c r="F37" s="169"/>
      <c r="G37" s="168" t="str">
        <f t="shared" si="23"/>
        <v>-</v>
      </c>
      <c r="H37" s="169"/>
      <c r="I37" s="168" t="str">
        <f t="shared" si="24"/>
        <v>-</v>
      </c>
      <c r="J37" s="169"/>
      <c r="K37" s="168">
        <f t="shared" si="25"/>
        <v>9</v>
      </c>
      <c r="L37" s="169"/>
      <c r="M37" s="168">
        <f t="shared" si="26"/>
        <v>2</v>
      </c>
      <c r="N37" s="169"/>
      <c r="O37" s="168" t="str">
        <f t="shared" si="27"/>
        <v>-</v>
      </c>
      <c r="P37" s="169"/>
      <c r="Q37" s="168">
        <f t="shared" si="28"/>
        <v>13</v>
      </c>
      <c r="R37" s="169"/>
      <c r="S37" s="168">
        <f t="shared" si="29"/>
        <v>12</v>
      </c>
      <c r="T37" s="169"/>
      <c r="U37" s="168">
        <f t="shared" si="30"/>
        <v>11</v>
      </c>
      <c r="V37" s="169"/>
      <c r="W37" s="168">
        <f t="shared" si="31"/>
        <v>4</v>
      </c>
      <c r="X37" s="169"/>
      <c r="Y37" s="168">
        <f t="shared" si="32"/>
        <v>6</v>
      </c>
      <c r="Z37" s="169"/>
      <c r="AA37" s="168">
        <f t="shared" si="33"/>
        <v>16</v>
      </c>
      <c r="AB37" s="169"/>
      <c r="AC37" s="168" t="str">
        <f t="shared" si="34"/>
        <v>-</v>
      </c>
      <c r="AD37" s="169"/>
      <c r="AE37" s="168">
        <f t="shared" si="35"/>
        <v>15</v>
      </c>
      <c r="AF37" s="169"/>
      <c r="AG37" s="192">
        <f t="shared" si="36"/>
        <v>0</v>
      </c>
      <c r="AH37" s="193"/>
      <c r="AJ37" s="26">
        <f t="shared" si="37"/>
        <v>10</v>
      </c>
    </row>
    <row r="38" spans="2:36" x14ac:dyDescent="0.35">
      <c r="B38" s="14" t="str">
        <f t="shared" si="19"/>
        <v>Cody</v>
      </c>
      <c r="C38" s="171">
        <f t="shared" si="21"/>
        <v>16</v>
      </c>
      <c r="D38" s="172"/>
      <c r="E38" s="171" t="str">
        <f t="shared" si="22"/>
        <v>-</v>
      </c>
      <c r="F38" s="172"/>
      <c r="G38" s="171" t="str">
        <f t="shared" si="23"/>
        <v>-</v>
      </c>
      <c r="H38" s="172"/>
      <c r="I38" s="171" t="str">
        <f t="shared" si="24"/>
        <v>-</v>
      </c>
      <c r="J38" s="172"/>
      <c r="K38" s="171">
        <f t="shared" si="25"/>
        <v>4</v>
      </c>
      <c r="L38" s="172"/>
      <c r="M38" s="171" t="str">
        <f t="shared" si="26"/>
        <v>-</v>
      </c>
      <c r="N38" s="172"/>
      <c r="O38" s="171" t="str">
        <f t="shared" si="27"/>
        <v>-</v>
      </c>
      <c r="P38" s="172"/>
      <c r="Q38" s="171">
        <f t="shared" si="28"/>
        <v>13</v>
      </c>
      <c r="R38" s="172"/>
      <c r="S38" s="171">
        <f t="shared" si="29"/>
        <v>6</v>
      </c>
      <c r="T38" s="172"/>
      <c r="U38" s="171">
        <f t="shared" si="30"/>
        <v>9</v>
      </c>
      <c r="V38" s="172"/>
      <c r="W38" s="171">
        <f t="shared" si="31"/>
        <v>2</v>
      </c>
      <c r="X38" s="172"/>
      <c r="Y38" s="171" t="str">
        <f t="shared" si="32"/>
        <v>-</v>
      </c>
      <c r="Z38" s="172"/>
      <c r="AA38" s="171">
        <f t="shared" si="33"/>
        <v>15</v>
      </c>
      <c r="AB38" s="172"/>
      <c r="AC38" s="171">
        <f t="shared" si="34"/>
        <v>3</v>
      </c>
      <c r="AD38" s="172"/>
      <c r="AE38" s="171">
        <f t="shared" si="35"/>
        <v>10</v>
      </c>
      <c r="AF38" s="172"/>
      <c r="AG38" s="194">
        <f t="shared" si="36"/>
        <v>0</v>
      </c>
      <c r="AH38" s="195"/>
      <c r="AJ38" s="26">
        <f t="shared" si="37"/>
        <v>9</v>
      </c>
    </row>
    <row r="39" spans="2:36" x14ac:dyDescent="0.35">
      <c r="B39" s="13" t="str">
        <f t="shared" si="19"/>
        <v>Tom</v>
      </c>
      <c r="C39" s="168">
        <f t="shared" si="21"/>
        <v>16</v>
      </c>
      <c r="D39" s="169"/>
      <c r="E39" s="168" t="str">
        <f t="shared" si="22"/>
        <v>-</v>
      </c>
      <c r="F39" s="169"/>
      <c r="G39" s="168" t="str">
        <f t="shared" si="23"/>
        <v>-</v>
      </c>
      <c r="H39" s="169"/>
      <c r="I39" s="168">
        <f t="shared" si="24"/>
        <v>3</v>
      </c>
      <c r="J39" s="169"/>
      <c r="K39" s="168">
        <f t="shared" si="25"/>
        <v>11</v>
      </c>
      <c r="L39" s="169"/>
      <c r="M39" s="168" t="str">
        <f t="shared" si="26"/>
        <v>-</v>
      </c>
      <c r="N39" s="169"/>
      <c r="O39" s="168">
        <f t="shared" si="27"/>
        <v>2</v>
      </c>
      <c r="P39" s="169"/>
      <c r="Q39" s="168">
        <f t="shared" si="28"/>
        <v>12</v>
      </c>
      <c r="R39" s="169"/>
      <c r="S39" s="168">
        <f t="shared" si="29"/>
        <v>14</v>
      </c>
      <c r="T39" s="169"/>
      <c r="U39" s="168">
        <f t="shared" si="30"/>
        <v>13</v>
      </c>
      <c r="V39" s="169"/>
      <c r="W39" s="168" t="str">
        <f t="shared" si="31"/>
        <v>-</v>
      </c>
      <c r="X39" s="169"/>
      <c r="Y39" s="168" t="str">
        <f t="shared" si="32"/>
        <v>-</v>
      </c>
      <c r="Z39" s="169"/>
      <c r="AA39" s="168">
        <f t="shared" si="33"/>
        <v>8</v>
      </c>
      <c r="AB39" s="169"/>
      <c r="AC39" s="168">
        <f t="shared" si="34"/>
        <v>9</v>
      </c>
      <c r="AD39" s="169"/>
      <c r="AE39" s="168">
        <f t="shared" si="35"/>
        <v>15</v>
      </c>
      <c r="AF39" s="169"/>
      <c r="AG39" s="192">
        <f t="shared" si="36"/>
        <v>0</v>
      </c>
      <c r="AH39" s="193"/>
      <c r="AJ39" s="26">
        <f t="shared" si="37"/>
        <v>10</v>
      </c>
    </row>
    <row r="40" spans="2:36" x14ac:dyDescent="0.35">
      <c r="B40" s="14" t="str">
        <f t="shared" si="19"/>
        <v>Austin</v>
      </c>
      <c r="C40" s="171">
        <f t="shared" si="21"/>
        <v>15</v>
      </c>
      <c r="D40" s="172"/>
      <c r="E40" s="171" t="str">
        <f t="shared" si="22"/>
        <v>-</v>
      </c>
      <c r="F40" s="172"/>
      <c r="G40" s="171">
        <f t="shared" si="23"/>
        <v>8</v>
      </c>
      <c r="H40" s="172"/>
      <c r="I40" s="171" t="str">
        <f t="shared" si="24"/>
        <v>-</v>
      </c>
      <c r="J40" s="172"/>
      <c r="K40" s="171">
        <f t="shared" si="25"/>
        <v>3</v>
      </c>
      <c r="L40" s="172"/>
      <c r="M40" s="171">
        <f t="shared" si="26"/>
        <v>7</v>
      </c>
      <c r="N40" s="172"/>
      <c r="O40" s="171" t="str">
        <f t="shared" si="27"/>
        <v>-</v>
      </c>
      <c r="P40" s="172"/>
      <c r="Q40" s="171">
        <f t="shared" si="28"/>
        <v>13</v>
      </c>
      <c r="R40" s="172"/>
      <c r="S40" s="171">
        <f t="shared" si="29"/>
        <v>14</v>
      </c>
      <c r="T40" s="172"/>
      <c r="U40" s="171">
        <f t="shared" si="30"/>
        <v>12</v>
      </c>
      <c r="V40" s="172"/>
      <c r="W40" s="171" t="str">
        <f t="shared" si="31"/>
        <v>-</v>
      </c>
      <c r="X40" s="172"/>
      <c r="Y40" s="171" t="str">
        <f t="shared" si="32"/>
        <v>-</v>
      </c>
      <c r="Z40" s="172"/>
      <c r="AA40" s="171">
        <f t="shared" si="33"/>
        <v>16</v>
      </c>
      <c r="AB40" s="172"/>
      <c r="AC40" s="171">
        <f t="shared" si="34"/>
        <v>4</v>
      </c>
      <c r="AD40" s="172"/>
      <c r="AE40" s="171" t="str">
        <f t="shared" si="35"/>
        <v>-</v>
      </c>
      <c r="AF40" s="172"/>
      <c r="AG40" s="194">
        <f t="shared" si="36"/>
        <v>0</v>
      </c>
      <c r="AH40" s="195"/>
      <c r="AJ40" s="26">
        <f t="shared" si="37"/>
        <v>9</v>
      </c>
    </row>
    <row r="41" spans="2:36" x14ac:dyDescent="0.35">
      <c r="B41" s="13" t="str">
        <f t="shared" si="19"/>
        <v>Cecil</v>
      </c>
      <c r="C41" s="168">
        <f t="shared" si="21"/>
        <v>16</v>
      </c>
      <c r="D41" s="169"/>
      <c r="E41" s="168" t="str">
        <f t="shared" si="22"/>
        <v>-</v>
      </c>
      <c r="F41" s="169"/>
      <c r="G41" s="168">
        <f t="shared" si="23"/>
        <v>7</v>
      </c>
      <c r="H41" s="169"/>
      <c r="I41" s="168">
        <f t="shared" si="24"/>
        <v>4</v>
      </c>
      <c r="J41" s="169"/>
      <c r="K41" s="168">
        <f t="shared" si="25"/>
        <v>3</v>
      </c>
      <c r="L41" s="169"/>
      <c r="M41" s="168">
        <f t="shared" si="26"/>
        <v>2</v>
      </c>
      <c r="N41" s="169"/>
      <c r="O41" s="168" t="str">
        <f t="shared" si="27"/>
        <v>-</v>
      </c>
      <c r="P41" s="169"/>
      <c r="Q41" s="168">
        <f t="shared" si="28"/>
        <v>15</v>
      </c>
      <c r="R41" s="169"/>
      <c r="S41" s="168">
        <f t="shared" si="29"/>
        <v>14</v>
      </c>
      <c r="T41" s="169"/>
      <c r="U41" s="168">
        <f t="shared" si="30"/>
        <v>6</v>
      </c>
      <c r="V41" s="169"/>
      <c r="W41" s="168">
        <f t="shared" si="31"/>
        <v>8</v>
      </c>
      <c r="X41" s="169"/>
      <c r="Y41" s="168" t="str">
        <f t="shared" si="32"/>
        <v>-</v>
      </c>
      <c r="Z41" s="169"/>
      <c r="AA41" s="168">
        <f t="shared" si="33"/>
        <v>13</v>
      </c>
      <c r="AB41" s="169"/>
      <c r="AC41" s="168">
        <f t="shared" si="34"/>
        <v>10</v>
      </c>
      <c r="AD41" s="169"/>
      <c r="AE41" s="168">
        <f t="shared" si="35"/>
        <v>12</v>
      </c>
      <c r="AF41" s="169"/>
      <c r="AG41" s="192">
        <f t="shared" si="36"/>
        <v>0</v>
      </c>
      <c r="AH41" s="193"/>
      <c r="AJ41" s="26">
        <f t="shared" si="37"/>
        <v>12</v>
      </c>
    </row>
    <row r="42" spans="2:36" x14ac:dyDescent="0.35">
      <c r="B42" s="14" t="str">
        <f t="shared" si="19"/>
        <v>Thadd</v>
      </c>
      <c r="C42" s="171">
        <f t="shared" si="21"/>
        <v>16</v>
      </c>
      <c r="D42" s="172"/>
      <c r="E42" s="171" t="str">
        <f t="shared" si="22"/>
        <v>-</v>
      </c>
      <c r="F42" s="172"/>
      <c r="G42" s="171">
        <f t="shared" si="23"/>
        <v>3</v>
      </c>
      <c r="H42" s="172"/>
      <c r="I42" s="171" t="str">
        <f t="shared" si="24"/>
        <v>-</v>
      </c>
      <c r="J42" s="172"/>
      <c r="K42" s="171">
        <f t="shared" si="25"/>
        <v>4</v>
      </c>
      <c r="L42" s="172"/>
      <c r="M42" s="171" t="str">
        <f t="shared" si="26"/>
        <v>-</v>
      </c>
      <c r="N42" s="172"/>
      <c r="O42" s="171">
        <f t="shared" si="27"/>
        <v>2</v>
      </c>
      <c r="P42" s="172"/>
      <c r="Q42" s="171">
        <f t="shared" si="28"/>
        <v>12</v>
      </c>
      <c r="R42" s="172"/>
      <c r="S42" s="171">
        <f t="shared" si="29"/>
        <v>14</v>
      </c>
      <c r="T42" s="172"/>
      <c r="U42" s="171">
        <f t="shared" si="30"/>
        <v>9</v>
      </c>
      <c r="V42" s="172"/>
      <c r="W42" s="171" t="str">
        <f t="shared" si="31"/>
        <v>-</v>
      </c>
      <c r="X42" s="172"/>
      <c r="Y42" s="171">
        <f t="shared" si="32"/>
        <v>5</v>
      </c>
      <c r="Z42" s="172"/>
      <c r="AA42" s="171">
        <f t="shared" si="33"/>
        <v>15</v>
      </c>
      <c r="AB42" s="172"/>
      <c r="AC42" s="171">
        <f t="shared" si="34"/>
        <v>7</v>
      </c>
      <c r="AD42" s="172"/>
      <c r="AE42" s="171">
        <f t="shared" si="35"/>
        <v>11</v>
      </c>
      <c r="AF42" s="172"/>
      <c r="AG42" s="194">
        <f t="shared" si="36"/>
        <v>0</v>
      </c>
      <c r="AH42" s="195"/>
      <c r="AJ42" s="26">
        <f t="shared" si="37"/>
        <v>11</v>
      </c>
    </row>
    <row r="43" spans="2:36" x14ac:dyDescent="0.35">
      <c r="B43" s="13" t="s">
        <v>3</v>
      </c>
      <c r="C43" s="168">
        <f t="shared" si="21"/>
        <v>16</v>
      </c>
      <c r="D43" s="169"/>
      <c r="E43" s="168">
        <f t="shared" si="22"/>
        <v>3</v>
      </c>
      <c r="F43" s="169"/>
      <c r="G43" s="168">
        <f t="shared" si="23"/>
        <v>6</v>
      </c>
      <c r="H43" s="169"/>
      <c r="I43" s="168" t="str">
        <f t="shared" si="24"/>
        <v>-</v>
      </c>
      <c r="J43" s="169"/>
      <c r="K43" s="168" t="str">
        <f t="shared" si="25"/>
        <v>-</v>
      </c>
      <c r="L43" s="169"/>
      <c r="M43" s="168" t="str">
        <f t="shared" si="26"/>
        <v>-</v>
      </c>
      <c r="N43" s="169"/>
      <c r="O43" s="168" t="str">
        <f t="shared" si="27"/>
        <v>-</v>
      </c>
      <c r="P43" s="169"/>
      <c r="Q43" s="168">
        <f t="shared" si="28"/>
        <v>15</v>
      </c>
      <c r="R43" s="169"/>
      <c r="S43" s="168">
        <f t="shared" si="29"/>
        <v>9</v>
      </c>
      <c r="T43" s="169"/>
      <c r="U43" s="168">
        <f t="shared" si="30"/>
        <v>14</v>
      </c>
      <c r="V43" s="169"/>
      <c r="W43" s="168" t="str">
        <f t="shared" si="31"/>
        <v>-</v>
      </c>
      <c r="X43" s="169"/>
      <c r="Y43" s="168">
        <f t="shared" si="32"/>
        <v>5</v>
      </c>
      <c r="Z43" s="169"/>
      <c r="AA43" s="168">
        <f t="shared" si="33"/>
        <v>13</v>
      </c>
      <c r="AB43" s="169"/>
      <c r="AC43" s="168" t="str">
        <f t="shared" si="34"/>
        <v>-</v>
      </c>
      <c r="AD43" s="169"/>
      <c r="AE43" s="168">
        <f t="shared" si="35"/>
        <v>12</v>
      </c>
      <c r="AF43" s="169"/>
      <c r="AG43" s="168">
        <f t="shared" si="36"/>
        <v>0</v>
      </c>
      <c r="AH43" s="170"/>
      <c r="AJ43" s="26">
        <f t="shared" si="37"/>
        <v>9</v>
      </c>
    </row>
    <row r="44" spans="2:36" x14ac:dyDescent="0.35">
      <c r="B44" s="50" t="s">
        <v>184</v>
      </c>
      <c r="C44" s="171">
        <f t="shared" si="21"/>
        <v>16</v>
      </c>
      <c r="D44" s="172"/>
      <c r="E44" s="171" t="str">
        <f t="shared" si="22"/>
        <v>-</v>
      </c>
      <c r="F44" s="172"/>
      <c r="G44" s="171" t="str">
        <f t="shared" si="23"/>
        <v>-</v>
      </c>
      <c r="H44" s="172"/>
      <c r="I44" s="171" t="str">
        <f t="shared" si="24"/>
        <v>-</v>
      </c>
      <c r="J44" s="172"/>
      <c r="K44" s="171">
        <f t="shared" si="25"/>
        <v>10</v>
      </c>
      <c r="L44" s="172"/>
      <c r="M44" s="171" t="str">
        <f t="shared" si="26"/>
        <v>-</v>
      </c>
      <c r="N44" s="172"/>
      <c r="O44" s="171" t="str">
        <f t="shared" si="27"/>
        <v>-</v>
      </c>
      <c r="P44" s="172"/>
      <c r="Q44" s="171">
        <f t="shared" si="28"/>
        <v>9</v>
      </c>
      <c r="R44" s="172"/>
      <c r="S44" s="171" t="str">
        <f t="shared" si="29"/>
        <v>-</v>
      </c>
      <c r="T44" s="172"/>
      <c r="U44" s="171">
        <f t="shared" si="30"/>
        <v>15</v>
      </c>
      <c r="V44" s="172"/>
      <c r="W44" s="171">
        <f t="shared" si="31"/>
        <v>6</v>
      </c>
      <c r="X44" s="172"/>
      <c r="Y44" s="171">
        <f t="shared" si="32"/>
        <v>7</v>
      </c>
      <c r="Z44" s="172"/>
      <c r="AA44" s="171">
        <f t="shared" si="33"/>
        <v>14</v>
      </c>
      <c r="AB44" s="172"/>
      <c r="AC44" s="171" t="str">
        <f t="shared" si="34"/>
        <v>-</v>
      </c>
      <c r="AD44" s="172"/>
      <c r="AE44" s="171">
        <f t="shared" si="35"/>
        <v>12</v>
      </c>
      <c r="AF44" s="172"/>
      <c r="AG44" s="171">
        <f t="shared" si="36"/>
        <v>0</v>
      </c>
      <c r="AH44" s="173"/>
      <c r="AJ44" s="26">
        <f t="shared" si="37"/>
        <v>8</v>
      </c>
    </row>
    <row r="45" spans="2:36" x14ac:dyDescent="0.35">
      <c r="B45" s="13" t="s">
        <v>230</v>
      </c>
      <c r="C45" s="168">
        <f t="shared" si="21"/>
        <v>9</v>
      </c>
      <c r="D45" s="169"/>
      <c r="E45" s="168" t="str">
        <f t="shared" si="22"/>
        <v>-</v>
      </c>
      <c r="F45" s="169"/>
      <c r="G45" s="168" t="str">
        <f t="shared" si="23"/>
        <v>-</v>
      </c>
      <c r="H45" s="169"/>
      <c r="I45" s="168" t="str">
        <f t="shared" si="24"/>
        <v>-</v>
      </c>
      <c r="J45" s="169"/>
      <c r="K45" s="168">
        <f t="shared" si="25"/>
        <v>16</v>
      </c>
      <c r="L45" s="169"/>
      <c r="M45" s="168" t="str">
        <f t="shared" si="26"/>
        <v>-</v>
      </c>
      <c r="N45" s="169"/>
      <c r="O45" s="168">
        <f t="shared" si="27"/>
        <v>7</v>
      </c>
      <c r="P45" s="169"/>
      <c r="Q45" s="168">
        <f t="shared" si="28"/>
        <v>4</v>
      </c>
      <c r="R45" s="169"/>
      <c r="S45" s="168">
        <f t="shared" si="29"/>
        <v>11</v>
      </c>
      <c r="T45" s="169"/>
      <c r="U45" s="168">
        <f t="shared" si="30"/>
        <v>12</v>
      </c>
      <c r="V45" s="169"/>
      <c r="W45" s="168" t="str">
        <f t="shared" si="31"/>
        <v>-</v>
      </c>
      <c r="X45" s="169"/>
      <c r="Y45" s="168" t="str">
        <f t="shared" si="32"/>
        <v>-</v>
      </c>
      <c r="Z45" s="169"/>
      <c r="AA45" s="168">
        <f t="shared" si="33"/>
        <v>15</v>
      </c>
      <c r="AB45" s="169"/>
      <c r="AC45" s="168" t="str">
        <f t="shared" si="34"/>
        <v>-</v>
      </c>
      <c r="AD45" s="169"/>
      <c r="AE45" s="168" t="str">
        <f t="shared" si="35"/>
        <v>-</v>
      </c>
      <c r="AF45" s="169"/>
      <c r="AG45" s="75"/>
      <c r="AH45" s="77"/>
      <c r="AJ45" s="26">
        <f t="shared" si="37"/>
        <v>7</v>
      </c>
    </row>
    <row r="46" spans="2:36" ht="15" thickBot="1" x14ac:dyDescent="0.4">
      <c r="B46" s="86" t="s">
        <v>185</v>
      </c>
      <c r="C46" s="174">
        <f t="shared" si="21"/>
        <v>16</v>
      </c>
      <c r="D46" s="175"/>
      <c r="E46" s="174" t="str">
        <f t="shared" si="22"/>
        <v>-</v>
      </c>
      <c r="F46" s="175"/>
      <c r="G46" s="174">
        <f t="shared" si="23"/>
        <v>6</v>
      </c>
      <c r="H46" s="175"/>
      <c r="I46" s="174">
        <f t="shared" si="24"/>
        <v>3</v>
      </c>
      <c r="J46" s="175"/>
      <c r="K46" s="174">
        <f t="shared" si="25"/>
        <v>7</v>
      </c>
      <c r="L46" s="175"/>
      <c r="M46" s="174" t="str">
        <f t="shared" si="26"/>
        <v>-</v>
      </c>
      <c r="N46" s="175"/>
      <c r="O46" s="174" t="str">
        <f t="shared" si="27"/>
        <v>-</v>
      </c>
      <c r="P46" s="175"/>
      <c r="Q46" s="174">
        <f t="shared" si="28"/>
        <v>14</v>
      </c>
      <c r="R46" s="175"/>
      <c r="S46" s="174">
        <f t="shared" si="29"/>
        <v>13</v>
      </c>
      <c r="T46" s="175"/>
      <c r="U46" s="174">
        <f t="shared" si="30"/>
        <v>12</v>
      </c>
      <c r="V46" s="175"/>
      <c r="W46" s="174" t="str">
        <f t="shared" si="31"/>
        <v>-</v>
      </c>
      <c r="X46" s="175"/>
      <c r="Y46" s="174" t="str">
        <f t="shared" si="32"/>
        <v>-</v>
      </c>
      <c r="Z46" s="175"/>
      <c r="AA46" s="174">
        <f t="shared" si="33"/>
        <v>15</v>
      </c>
      <c r="AB46" s="175"/>
      <c r="AC46" s="174">
        <f t="shared" si="34"/>
        <v>4</v>
      </c>
      <c r="AD46" s="175"/>
      <c r="AE46" s="174">
        <f t="shared" si="35"/>
        <v>11</v>
      </c>
      <c r="AF46" s="175"/>
      <c r="AG46" s="190">
        <f t="shared" ref="AG46" si="38">IF(AG21="",AH21,"-")</f>
        <v>0</v>
      </c>
      <c r="AH46" s="191"/>
      <c r="AJ46" s="26">
        <f t="shared" si="37"/>
        <v>10</v>
      </c>
    </row>
    <row r="47" spans="2:36" x14ac:dyDescent="0.35">
      <c r="L47" s="12"/>
    </row>
    <row r="49" spans="5:5" x14ac:dyDescent="0.35">
      <c r="E49" t="s">
        <v>33</v>
      </c>
    </row>
  </sheetData>
  <mergeCells count="337">
    <mergeCell ref="AC22:AD22"/>
    <mergeCell ref="B2:AJ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G3:AH3"/>
    <mergeCell ref="U3:V3"/>
    <mergeCell ref="W3:X3"/>
    <mergeCell ref="Y3:Z3"/>
    <mergeCell ref="AA3:AB3"/>
    <mergeCell ref="AC3:AD3"/>
    <mergeCell ref="AE3:AF3"/>
    <mergeCell ref="AE22:AF22"/>
    <mergeCell ref="AE28:AF28"/>
    <mergeCell ref="AG28:AH28"/>
    <mergeCell ref="U28:V28"/>
    <mergeCell ref="W28:X28"/>
    <mergeCell ref="Y28:Z28"/>
    <mergeCell ref="AA28:AB28"/>
    <mergeCell ref="AC28:AD28"/>
    <mergeCell ref="C22:D22"/>
    <mergeCell ref="S28:T28"/>
    <mergeCell ref="C23:AI23"/>
    <mergeCell ref="C28:D28"/>
    <mergeCell ref="E28:F28"/>
    <mergeCell ref="G28:H28"/>
    <mergeCell ref="I28:J28"/>
    <mergeCell ref="K28:L28"/>
    <mergeCell ref="M28:N28"/>
    <mergeCell ref="O28:P28"/>
    <mergeCell ref="Q28:R28"/>
    <mergeCell ref="S22:T22"/>
    <mergeCell ref="AG22:AH22"/>
    <mergeCell ref="U22:V22"/>
    <mergeCell ref="W22:X22"/>
    <mergeCell ref="Y22:Z22"/>
    <mergeCell ref="AA22:AB22"/>
    <mergeCell ref="C29:D29"/>
    <mergeCell ref="E29:F29"/>
    <mergeCell ref="G29:H29"/>
    <mergeCell ref="I29:J29"/>
    <mergeCell ref="K29:L29"/>
    <mergeCell ref="M29:N29"/>
    <mergeCell ref="O29:P29"/>
    <mergeCell ref="Q29:R29"/>
    <mergeCell ref="E22:F22"/>
    <mergeCell ref="G22:H22"/>
    <mergeCell ref="I22:J22"/>
    <mergeCell ref="K22:L22"/>
    <mergeCell ref="M22:N22"/>
    <mergeCell ref="O22:P22"/>
    <mergeCell ref="Q22:R22"/>
    <mergeCell ref="S30:T30"/>
    <mergeCell ref="AE29:AF29"/>
    <mergeCell ref="AG29:AH29"/>
    <mergeCell ref="C30:D30"/>
    <mergeCell ref="E30:F30"/>
    <mergeCell ref="G30:H30"/>
    <mergeCell ref="I30:J30"/>
    <mergeCell ref="K30:L30"/>
    <mergeCell ref="M30:N30"/>
    <mergeCell ref="O30:P30"/>
    <mergeCell ref="Q30:R30"/>
    <mergeCell ref="S29:T29"/>
    <mergeCell ref="U29:V29"/>
    <mergeCell ref="W29:X29"/>
    <mergeCell ref="Y29:Z29"/>
    <mergeCell ref="AA29:AB29"/>
    <mergeCell ref="AC29:AD29"/>
    <mergeCell ref="AE30:AF30"/>
    <mergeCell ref="AG30:AH30"/>
    <mergeCell ref="U30:V30"/>
    <mergeCell ref="W30:X30"/>
    <mergeCell ref="Y30:Z30"/>
    <mergeCell ref="AA30:AB30"/>
    <mergeCell ref="AC30:AD30"/>
    <mergeCell ref="AG31:AH31"/>
    <mergeCell ref="C32:D32"/>
    <mergeCell ref="E32:F32"/>
    <mergeCell ref="G32:H32"/>
    <mergeCell ref="I32:J32"/>
    <mergeCell ref="K32:L32"/>
    <mergeCell ref="M32:N32"/>
    <mergeCell ref="O32:P32"/>
    <mergeCell ref="Q32:R32"/>
    <mergeCell ref="S31:T31"/>
    <mergeCell ref="U31:V31"/>
    <mergeCell ref="W31:X31"/>
    <mergeCell ref="Y31:Z31"/>
    <mergeCell ref="AA31:AB31"/>
    <mergeCell ref="AC31:AD31"/>
    <mergeCell ref="AE32:AF32"/>
    <mergeCell ref="AG32:AH32"/>
    <mergeCell ref="U32:V32"/>
    <mergeCell ref="W32:X32"/>
    <mergeCell ref="Y32:Z32"/>
    <mergeCell ref="AA32:AB32"/>
    <mergeCell ref="AC32:AD32"/>
    <mergeCell ref="C31:D31"/>
    <mergeCell ref="E31:F31"/>
    <mergeCell ref="G33:H33"/>
    <mergeCell ref="I33:J33"/>
    <mergeCell ref="K33:L33"/>
    <mergeCell ref="M33:N33"/>
    <mergeCell ref="O33:P33"/>
    <mergeCell ref="Q33:R33"/>
    <mergeCell ref="S32:T32"/>
    <mergeCell ref="AE31:AF31"/>
    <mergeCell ref="G31:H31"/>
    <mergeCell ref="I31:J31"/>
    <mergeCell ref="K31:L31"/>
    <mergeCell ref="M31:N31"/>
    <mergeCell ref="O31:P31"/>
    <mergeCell ref="Q31:R31"/>
    <mergeCell ref="AE33:AF33"/>
    <mergeCell ref="AG33:AH33"/>
    <mergeCell ref="C34:D34"/>
    <mergeCell ref="E34:F34"/>
    <mergeCell ref="G34:H34"/>
    <mergeCell ref="I34:J34"/>
    <mergeCell ref="K34:L34"/>
    <mergeCell ref="M34:N34"/>
    <mergeCell ref="O34:P34"/>
    <mergeCell ref="Q34:R34"/>
    <mergeCell ref="S33:T33"/>
    <mergeCell ref="U33:V33"/>
    <mergeCell ref="W33:X33"/>
    <mergeCell ref="Y33:Z33"/>
    <mergeCell ref="AA33:AB33"/>
    <mergeCell ref="AC33:AD33"/>
    <mergeCell ref="AE34:AF34"/>
    <mergeCell ref="AG34:AH34"/>
    <mergeCell ref="U34:V34"/>
    <mergeCell ref="W34:X34"/>
    <mergeCell ref="Y34:Z34"/>
    <mergeCell ref="AA34:AB34"/>
    <mergeCell ref="AC34:AD34"/>
    <mergeCell ref="C33:D33"/>
    <mergeCell ref="E33:F33"/>
    <mergeCell ref="C35:D35"/>
    <mergeCell ref="E35:F35"/>
    <mergeCell ref="G35:H35"/>
    <mergeCell ref="I35:J35"/>
    <mergeCell ref="K35:L35"/>
    <mergeCell ref="M35:N35"/>
    <mergeCell ref="O35:P35"/>
    <mergeCell ref="Q35:R35"/>
    <mergeCell ref="S34:T34"/>
    <mergeCell ref="S36:T36"/>
    <mergeCell ref="AE35:AF35"/>
    <mergeCell ref="AG35:AH35"/>
    <mergeCell ref="C36:D36"/>
    <mergeCell ref="E36:F36"/>
    <mergeCell ref="G36:H36"/>
    <mergeCell ref="I36:J36"/>
    <mergeCell ref="K36:L36"/>
    <mergeCell ref="M36:N36"/>
    <mergeCell ref="O36:P36"/>
    <mergeCell ref="Q36:R36"/>
    <mergeCell ref="S35:T35"/>
    <mergeCell ref="U35:V35"/>
    <mergeCell ref="W35:X35"/>
    <mergeCell ref="Y35:Z35"/>
    <mergeCell ref="AA35:AB35"/>
    <mergeCell ref="AC35:AD35"/>
    <mergeCell ref="AE36:AF36"/>
    <mergeCell ref="AG36:AH36"/>
    <mergeCell ref="U36:V36"/>
    <mergeCell ref="W36:X36"/>
    <mergeCell ref="Y36:Z36"/>
    <mergeCell ref="AA36:AB36"/>
    <mergeCell ref="AC36:AD36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C37:D37"/>
    <mergeCell ref="E37:F37"/>
    <mergeCell ref="G39:H39"/>
    <mergeCell ref="I39:J39"/>
    <mergeCell ref="K39:L39"/>
    <mergeCell ref="M39:N39"/>
    <mergeCell ref="O39:P39"/>
    <mergeCell ref="Q39:R39"/>
    <mergeCell ref="S38:T38"/>
    <mergeCell ref="AE37:AF37"/>
    <mergeCell ref="G37:H37"/>
    <mergeCell ref="I37:J37"/>
    <mergeCell ref="K37:L37"/>
    <mergeCell ref="M37:N37"/>
    <mergeCell ref="O37:P37"/>
    <mergeCell ref="Q37:R37"/>
    <mergeCell ref="AE39:AF39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C39:D39"/>
    <mergeCell ref="E39:F39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S42:T42"/>
    <mergeCell ref="AE41:AF41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AE43:AF43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C43:D43"/>
    <mergeCell ref="E43:F43"/>
    <mergeCell ref="G43:H43"/>
    <mergeCell ref="I43:J43"/>
    <mergeCell ref="K43:L43"/>
    <mergeCell ref="M43:N43"/>
    <mergeCell ref="O43:P43"/>
    <mergeCell ref="Q43:R43"/>
    <mergeCell ref="C46:D46"/>
    <mergeCell ref="E46:F46"/>
    <mergeCell ref="G46:H46"/>
    <mergeCell ref="I46:J46"/>
    <mergeCell ref="K46:L46"/>
    <mergeCell ref="M46:N46"/>
    <mergeCell ref="O46:P46"/>
    <mergeCell ref="Q46:R46"/>
    <mergeCell ref="S44:T44"/>
    <mergeCell ref="C45:D45"/>
    <mergeCell ref="E45:F45"/>
    <mergeCell ref="G45:H45"/>
    <mergeCell ref="I45:J45"/>
    <mergeCell ref="K45:L45"/>
    <mergeCell ref="M45:N45"/>
    <mergeCell ref="O45:P45"/>
    <mergeCell ref="Q45:R45"/>
    <mergeCell ref="AE46:AF46"/>
    <mergeCell ref="AG46:AH46"/>
    <mergeCell ref="S46:T46"/>
    <mergeCell ref="U46:V46"/>
    <mergeCell ref="W46:X46"/>
    <mergeCell ref="Y46:Z46"/>
    <mergeCell ref="AA46:AB46"/>
    <mergeCell ref="AC46:AD46"/>
    <mergeCell ref="AE44:AF44"/>
    <mergeCell ref="AG44:AH44"/>
    <mergeCell ref="U44:V44"/>
    <mergeCell ref="W44:X44"/>
    <mergeCell ref="Y44:Z44"/>
    <mergeCell ref="AA44:AB44"/>
    <mergeCell ref="AC44:AD44"/>
    <mergeCell ref="S45:T45"/>
    <mergeCell ref="U45:V45"/>
    <mergeCell ref="W45:X45"/>
    <mergeCell ref="Y45:Z45"/>
    <mergeCell ref="AA45:AB45"/>
    <mergeCell ref="AC45:AD45"/>
    <mergeCell ref="AE45:AF45"/>
  </mergeCells>
  <conditionalFormatting sqref="AI4:AI21">
    <cfRule type="cellIs" dxfId="484" priority="67" operator="equal">
      <formula>135</formula>
    </cfRule>
  </conditionalFormatting>
  <conditionalFormatting sqref="C4:AI22">
    <cfRule type="cellIs" dxfId="483" priority="68" operator="equal">
      <formula>"OAK"</formula>
    </cfRule>
    <cfRule type="cellIs" dxfId="482" priority="69" operator="equal">
      <formula>"LAR"</formula>
    </cfRule>
    <cfRule type="cellIs" dxfId="481" priority="70" operator="equal">
      <formula>"DET"</formula>
    </cfRule>
    <cfRule type="cellIs" dxfId="480" priority="71" operator="equal">
      <formula>"NYJ"</formula>
    </cfRule>
    <cfRule type="cellIs" dxfId="479" priority="72" operator="equal">
      <formula>"GB"</formula>
    </cfRule>
    <cfRule type="cellIs" dxfId="478" priority="73" operator="equal">
      <formula>"CHI"</formula>
    </cfRule>
    <cfRule type="cellIs" dxfId="477" priority="74" operator="equal">
      <formula>"ARI"</formula>
    </cfRule>
    <cfRule type="cellIs" dxfId="476" priority="75" operator="equal">
      <formula>"WAS"</formula>
    </cfRule>
    <cfRule type="cellIs" dxfId="475" priority="76" operator="equal">
      <formula>"CAR"</formula>
    </cfRule>
    <cfRule type="cellIs" dxfId="474" priority="77" operator="equal">
      <formula>"DAL"</formula>
    </cfRule>
    <cfRule type="cellIs" dxfId="473" priority="78" operator="equal">
      <formula>"DEN"</formula>
    </cfRule>
    <cfRule type="cellIs" dxfId="472" priority="79" operator="equal">
      <formula>"SEA"</formula>
    </cfRule>
    <cfRule type="cellIs" dxfId="471" priority="80" operator="equal">
      <formula>"LAC"</formula>
    </cfRule>
    <cfRule type="cellIs" dxfId="470" priority="81" operator="equal">
      <formula>"KC"</formula>
    </cfRule>
    <cfRule type="cellIs" dxfId="469" priority="82" operator="equal">
      <formula>"CLE"</formula>
    </cfRule>
    <cfRule type="cellIs" dxfId="468" priority="83" operator="equal">
      <formula>"PIT"</formula>
    </cfRule>
    <cfRule type="cellIs" dxfId="467" priority="84" operator="equal">
      <formula>"IND"</formula>
    </cfRule>
    <cfRule type="cellIs" dxfId="466" priority="85" operator="equal">
      <formula>"CIN"</formula>
    </cfRule>
    <cfRule type="cellIs" dxfId="465" priority="86" operator="equal">
      <formula>"MIA"</formula>
    </cfRule>
    <cfRule type="cellIs" dxfId="464" priority="87" operator="equal">
      <formula>"TEN"</formula>
    </cfRule>
    <cfRule type="cellIs" dxfId="463" priority="88" operator="equal">
      <formula>"MIN"</formula>
    </cfRule>
    <cfRule type="cellIs" dxfId="462" priority="89" operator="equal">
      <formula>"SF"</formula>
    </cfRule>
    <cfRule type="cellIs" dxfId="461" priority="90" operator="equal">
      <formula>"NE"</formula>
    </cfRule>
    <cfRule type="cellIs" dxfId="460" priority="91" operator="equal">
      <formula>"HOU"</formula>
    </cfRule>
    <cfRule type="cellIs" dxfId="459" priority="92" operator="equal">
      <formula>"NO"</formula>
    </cfRule>
    <cfRule type="cellIs" dxfId="458" priority="93" operator="equal">
      <formula>"TB"</formula>
    </cfRule>
    <cfRule type="cellIs" dxfId="457" priority="94" operator="equal">
      <formula>"NYG"</formula>
    </cfRule>
    <cfRule type="cellIs" dxfId="456" priority="95" operator="equal">
      <formula>"JAX"</formula>
    </cfRule>
    <cfRule type="cellIs" dxfId="455" priority="96" operator="equal">
      <formula>"BAL"</formula>
    </cfRule>
    <cfRule type="cellIs" dxfId="454" priority="97" operator="equal">
      <formula>"BUF"</formula>
    </cfRule>
    <cfRule type="cellIs" dxfId="453" priority="98" operator="equal">
      <formula>"PHI"</formula>
    </cfRule>
    <cfRule type="cellIs" dxfId="452" priority="99" operator="equal">
      <formula>"ATL"</formula>
    </cfRule>
  </conditionalFormatting>
  <conditionalFormatting sqref="AJ4:AJ21">
    <cfRule type="top10" dxfId="451" priority="1" rank="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E369F-5697-4034-99C5-FE395354C1BC}">
  <dimension ref="A1:AJ49"/>
  <sheetViews>
    <sheetView showGridLines="0" showZeros="0" zoomScale="93" zoomScaleNormal="93" workbookViewId="0"/>
  </sheetViews>
  <sheetFormatPr defaultRowHeight="14.5" x14ac:dyDescent="0.35"/>
  <cols>
    <col min="1" max="1" width="3.26953125" customWidth="1"/>
    <col min="2" max="2" width="9.81640625" bestFit="1" customWidth="1"/>
    <col min="3" max="3" width="6.453125" customWidth="1"/>
    <col min="4" max="4" width="2.81640625" customWidth="1"/>
    <col min="5" max="5" width="6.453125" customWidth="1"/>
    <col min="6" max="6" width="2.81640625" customWidth="1"/>
    <col min="7" max="7" width="6.453125" customWidth="1"/>
    <col min="8" max="8" width="2.81640625" customWidth="1"/>
    <col min="9" max="9" width="6.453125" customWidth="1"/>
    <col min="10" max="10" width="2.81640625" customWidth="1"/>
    <col min="11" max="11" width="6.453125" customWidth="1"/>
    <col min="12" max="12" width="2.81640625" customWidth="1"/>
    <col min="13" max="13" width="6.453125" customWidth="1"/>
    <col min="14" max="14" width="2.81640625" customWidth="1"/>
    <col min="15" max="15" width="6.453125" customWidth="1"/>
    <col min="16" max="16" width="2.81640625" customWidth="1"/>
    <col min="17" max="17" width="6.453125" customWidth="1"/>
    <col min="18" max="18" width="2.81640625" customWidth="1"/>
    <col min="19" max="19" width="6.453125" customWidth="1"/>
    <col min="20" max="20" width="2.81640625" customWidth="1"/>
    <col min="21" max="21" width="6.453125" customWidth="1"/>
    <col min="22" max="22" width="2.81640625" customWidth="1"/>
    <col min="23" max="23" width="6.453125" customWidth="1"/>
    <col min="24" max="24" width="2.81640625" customWidth="1"/>
    <col min="25" max="25" width="6.453125" customWidth="1"/>
    <col min="26" max="26" width="2.81640625" customWidth="1"/>
    <col min="27" max="27" width="6.453125" customWidth="1"/>
    <col min="28" max="28" width="2.81640625" customWidth="1"/>
    <col min="29" max="29" width="6.453125" customWidth="1"/>
    <col min="30" max="30" width="2.81640625" customWidth="1"/>
    <col min="31" max="31" width="6.453125" customWidth="1"/>
    <col min="32" max="32" width="2.81640625" customWidth="1"/>
    <col min="33" max="33" width="6.453125" hidden="1" customWidth="1"/>
    <col min="34" max="34" width="2.81640625" hidden="1" customWidth="1"/>
    <col min="35" max="35" width="8.7265625" hidden="1" customWidth="1"/>
    <col min="36" max="36" width="8.6328125" customWidth="1"/>
  </cols>
  <sheetData>
    <row r="1" spans="1:36" ht="8.5" customHeight="1" x14ac:dyDescent="0.35">
      <c r="A1" t="s">
        <v>33</v>
      </c>
    </row>
    <row r="2" spans="1:36" ht="15" thickBot="1" x14ac:dyDescent="0.4">
      <c r="B2" s="177" t="s">
        <v>186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</row>
    <row r="3" spans="1:36" ht="15" thickBot="1" x14ac:dyDescent="0.4">
      <c r="B3" s="2" t="s">
        <v>0</v>
      </c>
      <c r="C3" s="187" t="s">
        <v>128</v>
      </c>
      <c r="D3" s="188"/>
      <c r="E3" s="187" t="s">
        <v>129</v>
      </c>
      <c r="F3" s="188"/>
      <c r="G3" s="187" t="s">
        <v>130</v>
      </c>
      <c r="H3" s="188"/>
      <c r="I3" s="187" t="s">
        <v>131</v>
      </c>
      <c r="J3" s="188"/>
      <c r="K3" s="187" t="s">
        <v>132</v>
      </c>
      <c r="L3" s="188"/>
      <c r="M3" s="187" t="s">
        <v>133</v>
      </c>
      <c r="N3" s="188"/>
      <c r="O3" s="187" t="s">
        <v>134</v>
      </c>
      <c r="P3" s="188"/>
      <c r="Q3" s="187" t="s">
        <v>135</v>
      </c>
      <c r="R3" s="188"/>
      <c r="S3" s="187" t="s">
        <v>136</v>
      </c>
      <c r="T3" s="188"/>
      <c r="U3" s="187" t="s">
        <v>137</v>
      </c>
      <c r="V3" s="188"/>
      <c r="W3" s="187" t="s">
        <v>138</v>
      </c>
      <c r="X3" s="188"/>
      <c r="Y3" s="187" t="s">
        <v>139</v>
      </c>
      <c r="Z3" s="188"/>
      <c r="AA3" s="187" t="s">
        <v>140</v>
      </c>
      <c r="AB3" s="188"/>
      <c r="AC3" s="187" t="s">
        <v>141</v>
      </c>
      <c r="AD3" s="188"/>
      <c r="AE3" s="187" t="s">
        <v>142</v>
      </c>
      <c r="AF3" s="188"/>
      <c r="AG3" s="187" t="s">
        <v>91</v>
      </c>
      <c r="AH3" s="188"/>
      <c r="AI3" s="33" t="s">
        <v>69</v>
      </c>
      <c r="AJ3" s="48" t="s">
        <v>32</v>
      </c>
    </row>
    <row r="4" spans="1:36" x14ac:dyDescent="0.35">
      <c r="A4">
        <f>RANK(AJ4,$AJ$4:$AJ$21,0)</f>
        <v>10</v>
      </c>
      <c r="B4" s="52" t="s">
        <v>1</v>
      </c>
      <c r="C4" s="5" t="s">
        <v>191</v>
      </c>
      <c r="D4" s="6">
        <v>2</v>
      </c>
      <c r="E4" s="5" t="s">
        <v>147</v>
      </c>
      <c r="F4" s="6">
        <v>12</v>
      </c>
      <c r="G4" s="5" t="s">
        <v>108</v>
      </c>
      <c r="H4" s="6">
        <v>4</v>
      </c>
      <c r="I4" s="5" t="s">
        <v>146</v>
      </c>
      <c r="J4" s="6">
        <v>13</v>
      </c>
      <c r="K4" s="5" t="s">
        <v>194</v>
      </c>
      <c r="L4" s="6">
        <v>10</v>
      </c>
      <c r="M4" s="5" t="s">
        <v>193</v>
      </c>
      <c r="N4" s="6">
        <v>15</v>
      </c>
      <c r="O4" s="5" t="s">
        <v>145</v>
      </c>
      <c r="P4" s="6">
        <v>5</v>
      </c>
      <c r="Q4" s="5" t="s">
        <v>234</v>
      </c>
      <c r="R4" s="6">
        <v>3</v>
      </c>
      <c r="S4" s="5" t="s">
        <v>232</v>
      </c>
      <c r="T4" s="6">
        <v>14</v>
      </c>
      <c r="U4" s="5" t="s">
        <v>204</v>
      </c>
      <c r="V4" s="6">
        <v>9</v>
      </c>
      <c r="W4" s="5" t="s">
        <v>195</v>
      </c>
      <c r="X4" s="6">
        <v>8</v>
      </c>
      <c r="Y4" s="5" t="s">
        <v>150</v>
      </c>
      <c r="Z4" s="6">
        <v>6</v>
      </c>
      <c r="AA4" s="5" t="s">
        <v>179</v>
      </c>
      <c r="AB4" s="6">
        <v>11</v>
      </c>
      <c r="AC4" s="5" t="s">
        <v>192</v>
      </c>
      <c r="AD4" s="6">
        <v>7</v>
      </c>
      <c r="AE4" s="5" t="s">
        <v>143</v>
      </c>
      <c r="AF4" s="6">
        <v>16</v>
      </c>
      <c r="AG4" s="5"/>
      <c r="AH4" s="6"/>
      <c r="AI4" s="81">
        <f>SUM(D4:AH4)</f>
        <v>135</v>
      </c>
      <c r="AJ4" s="82">
        <f t="shared" ref="AJ4" si="0">SUM(C29,E29,G29,I29,K29,M29,O29,Q29,S29,U29,W29,Y29,AA29,AC29,AE29,AG29)</f>
        <v>95</v>
      </c>
    </row>
    <row r="5" spans="1:36" x14ac:dyDescent="0.35">
      <c r="A5">
        <f t="shared" ref="A5:A21" si="1">RANK(AJ5,$AJ$4:$AJ$21,0)</f>
        <v>6</v>
      </c>
      <c r="B5" s="8" t="s">
        <v>11</v>
      </c>
      <c r="C5" s="9" t="s">
        <v>208</v>
      </c>
      <c r="D5" s="10">
        <v>10</v>
      </c>
      <c r="E5" s="9" t="s">
        <v>221</v>
      </c>
      <c r="F5" s="10">
        <v>15</v>
      </c>
      <c r="G5" s="9" t="s">
        <v>205</v>
      </c>
      <c r="H5" s="10">
        <v>9</v>
      </c>
      <c r="I5" s="9" t="s">
        <v>246</v>
      </c>
      <c r="J5" s="10">
        <v>4</v>
      </c>
      <c r="K5" s="9" t="s">
        <v>227</v>
      </c>
      <c r="L5" s="10">
        <v>5</v>
      </c>
      <c r="M5" s="9" t="s">
        <v>211</v>
      </c>
      <c r="N5" s="10">
        <v>16</v>
      </c>
      <c r="O5" s="9" t="s">
        <v>213</v>
      </c>
      <c r="P5" s="10">
        <v>6</v>
      </c>
      <c r="Q5" s="9" t="s">
        <v>245</v>
      </c>
      <c r="R5" s="10">
        <v>3</v>
      </c>
      <c r="S5" s="9" t="s">
        <v>223</v>
      </c>
      <c r="T5" s="10">
        <v>12</v>
      </c>
      <c r="U5" s="9" t="s">
        <v>244</v>
      </c>
      <c r="V5" s="10">
        <v>8</v>
      </c>
      <c r="W5" s="9" t="s">
        <v>220</v>
      </c>
      <c r="X5" s="10">
        <v>14</v>
      </c>
      <c r="Y5" s="9" t="s">
        <v>207</v>
      </c>
      <c r="Z5" s="10">
        <v>7</v>
      </c>
      <c r="AA5" s="9" t="s">
        <v>222</v>
      </c>
      <c r="AB5" s="10">
        <v>11</v>
      </c>
      <c r="AC5" s="9" t="s">
        <v>210</v>
      </c>
      <c r="AD5" s="10">
        <v>2</v>
      </c>
      <c r="AE5" s="9" t="s">
        <v>218</v>
      </c>
      <c r="AF5" s="10">
        <v>13</v>
      </c>
      <c r="AG5" s="9"/>
      <c r="AH5" s="10"/>
      <c r="AI5" s="22">
        <f t="shared" ref="AI5:AI21" si="2">SUM(D5:AH5)</f>
        <v>135</v>
      </c>
      <c r="AJ5" s="11">
        <f t="shared" ref="AJ5:AJ21" si="3">SUM(C30,E30,G30,I30,K30,M30,O30,Q30,S30,U30,W30,Y30,AA30,AC30,AE30,AG30)</f>
        <v>101</v>
      </c>
    </row>
    <row r="6" spans="1:36" x14ac:dyDescent="0.35">
      <c r="A6">
        <f t="shared" si="1"/>
        <v>16</v>
      </c>
      <c r="B6" s="4" t="s">
        <v>2</v>
      </c>
      <c r="C6" s="5" t="s">
        <v>191</v>
      </c>
      <c r="D6" s="111">
        <v>3</v>
      </c>
      <c r="E6" s="5" t="s">
        <v>147</v>
      </c>
      <c r="F6" s="111">
        <v>2</v>
      </c>
      <c r="G6" s="5" t="s">
        <v>107</v>
      </c>
      <c r="H6" s="111">
        <v>9</v>
      </c>
      <c r="I6" s="5" t="s">
        <v>144</v>
      </c>
      <c r="J6" s="111">
        <v>8</v>
      </c>
      <c r="K6" s="5" t="s">
        <v>194</v>
      </c>
      <c r="L6" s="111">
        <v>7</v>
      </c>
      <c r="M6" s="5" t="s">
        <v>193</v>
      </c>
      <c r="N6" s="111">
        <v>14</v>
      </c>
      <c r="O6" s="5" t="s">
        <v>203</v>
      </c>
      <c r="P6" s="111">
        <v>6</v>
      </c>
      <c r="Q6" s="5" t="s">
        <v>149</v>
      </c>
      <c r="R6" s="111">
        <v>13</v>
      </c>
      <c r="S6" s="5" t="s">
        <v>232</v>
      </c>
      <c r="T6" s="111">
        <v>16</v>
      </c>
      <c r="U6" s="5" t="s">
        <v>109</v>
      </c>
      <c r="V6" s="111">
        <v>12</v>
      </c>
      <c r="W6" s="5" t="s">
        <v>181</v>
      </c>
      <c r="X6" s="111">
        <v>11</v>
      </c>
      <c r="Y6" s="5" t="s">
        <v>190</v>
      </c>
      <c r="Z6" s="111">
        <v>5</v>
      </c>
      <c r="AA6" s="5" t="s">
        <v>179</v>
      </c>
      <c r="AB6" s="111">
        <v>10</v>
      </c>
      <c r="AC6" s="5" t="s">
        <v>192</v>
      </c>
      <c r="AD6" s="111">
        <v>4</v>
      </c>
      <c r="AE6" s="5" t="s">
        <v>143</v>
      </c>
      <c r="AF6" s="111">
        <v>15</v>
      </c>
      <c r="AG6" s="5"/>
      <c r="AH6" s="47"/>
      <c r="AI6" s="83">
        <f t="shared" si="2"/>
        <v>135</v>
      </c>
      <c r="AJ6" s="7">
        <f t="shared" si="3"/>
        <v>80</v>
      </c>
    </row>
    <row r="7" spans="1:36" x14ac:dyDescent="0.35">
      <c r="A7">
        <f t="shared" si="1"/>
        <v>9</v>
      </c>
      <c r="B7" s="8" t="s">
        <v>5</v>
      </c>
      <c r="C7" s="9" t="s">
        <v>189</v>
      </c>
      <c r="D7" s="10">
        <v>7</v>
      </c>
      <c r="E7" s="9" t="s">
        <v>221</v>
      </c>
      <c r="F7" s="10">
        <v>11</v>
      </c>
      <c r="G7" s="9" t="s">
        <v>217</v>
      </c>
      <c r="H7" s="10">
        <v>2</v>
      </c>
      <c r="I7" s="9" t="s">
        <v>216</v>
      </c>
      <c r="J7" s="10">
        <v>6</v>
      </c>
      <c r="K7" s="9" t="s">
        <v>229</v>
      </c>
      <c r="L7" s="10">
        <v>5</v>
      </c>
      <c r="M7" s="9" t="s">
        <v>211</v>
      </c>
      <c r="N7" s="10">
        <v>16</v>
      </c>
      <c r="O7" s="9" t="s">
        <v>213</v>
      </c>
      <c r="P7" s="10">
        <v>4</v>
      </c>
      <c r="Q7" s="9" t="s">
        <v>235</v>
      </c>
      <c r="R7" s="10">
        <v>3</v>
      </c>
      <c r="S7" s="9" t="s">
        <v>223</v>
      </c>
      <c r="T7" s="10">
        <v>14</v>
      </c>
      <c r="U7" s="9" t="s">
        <v>237</v>
      </c>
      <c r="V7" s="10">
        <v>10</v>
      </c>
      <c r="W7" s="9" t="s">
        <v>220</v>
      </c>
      <c r="X7" s="10">
        <v>13</v>
      </c>
      <c r="Y7" s="9" t="s">
        <v>207</v>
      </c>
      <c r="Z7" s="10">
        <v>12</v>
      </c>
      <c r="AA7" s="9" t="s">
        <v>222</v>
      </c>
      <c r="AB7" s="10">
        <v>8</v>
      </c>
      <c r="AC7" s="9" t="s">
        <v>215</v>
      </c>
      <c r="AD7" s="10">
        <v>9</v>
      </c>
      <c r="AE7" s="9" t="s">
        <v>218</v>
      </c>
      <c r="AF7" s="10">
        <v>15</v>
      </c>
      <c r="AG7" s="9"/>
      <c r="AH7" s="10"/>
      <c r="AI7" s="22">
        <f t="shared" si="2"/>
        <v>135</v>
      </c>
      <c r="AJ7" s="11">
        <f t="shared" si="3"/>
        <v>97</v>
      </c>
    </row>
    <row r="8" spans="1:36" x14ac:dyDescent="0.35">
      <c r="A8">
        <f t="shared" si="1"/>
        <v>1</v>
      </c>
      <c r="B8" s="4" t="s">
        <v>13</v>
      </c>
      <c r="C8" s="5" t="s">
        <v>206</v>
      </c>
      <c r="D8" s="111">
        <v>10</v>
      </c>
      <c r="E8" s="5" t="s">
        <v>221</v>
      </c>
      <c r="F8" s="111">
        <v>12</v>
      </c>
      <c r="G8" s="5" t="s">
        <v>205</v>
      </c>
      <c r="H8" s="111">
        <v>3</v>
      </c>
      <c r="I8" s="5" t="s">
        <v>216</v>
      </c>
      <c r="J8" s="111">
        <v>9</v>
      </c>
      <c r="K8" s="5" t="s">
        <v>227</v>
      </c>
      <c r="L8" s="111">
        <v>7</v>
      </c>
      <c r="M8" s="5" t="s">
        <v>211</v>
      </c>
      <c r="N8" s="111">
        <v>16</v>
      </c>
      <c r="O8" s="5" t="s">
        <v>213</v>
      </c>
      <c r="P8" s="111">
        <v>11</v>
      </c>
      <c r="Q8" s="5" t="s">
        <v>235</v>
      </c>
      <c r="R8" s="111">
        <v>2</v>
      </c>
      <c r="S8" s="5" t="s">
        <v>223</v>
      </c>
      <c r="T8" s="111">
        <v>14</v>
      </c>
      <c r="U8" s="5" t="s">
        <v>237</v>
      </c>
      <c r="V8" s="111">
        <v>8</v>
      </c>
      <c r="W8" s="5" t="s">
        <v>220</v>
      </c>
      <c r="X8" s="111">
        <v>15</v>
      </c>
      <c r="Y8" s="5" t="s">
        <v>207</v>
      </c>
      <c r="Z8" s="111">
        <v>4</v>
      </c>
      <c r="AA8" s="5" t="s">
        <v>222</v>
      </c>
      <c r="AB8" s="111">
        <v>5</v>
      </c>
      <c r="AC8" s="5" t="s">
        <v>210</v>
      </c>
      <c r="AD8" s="111">
        <v>6</v>
      </c>
      <c r="AE8" s="5" t="s">
        <v>218</v>
      </c>
      <c r="AF8" s="111">
        <v>13</v>
      </c>
      <c r="AG8" s="5"/>
      <c r="AH8" s="47"/>
      <c r="AI8" s="83">
        <f t="shared" si="2"/>
        <v>135</v>
      </c>
      <c r="AJ8" s="7">
        <f t="shared" si="3"/>
        <v>111</v>
      </c>
    </row>
    <row r="9" spans="1:36" x14ac:dyDescent="0.35">
      <c r="A9">
        <f t="shared" si="1"/>
        <v>18</v>
      </c>
      <c r="B9" s="8" t="s">
        <v>9</v>
      </c>
      <c r="C9" s="9" t="s">
        <v>189</v>
      </c>
      <c r="D9" s="10">
        <v>10</v>
      </c>
      <c r="E9" s="9" t="s">
        <v>147</v>
      </c>
      <c r="F9" s="10">
        <v>4</v>
      </c>
      <c r="G9" s="9" t="s">
        <v>107</v>
      </c>
      <c r="H9" s="10">
        <v>16</v>
      </c>
      <c r="I9" s="9" t="s">
        <v>144</v>
      </c>
      <c r="J9" s="10">
        <v>3</v>
      </c>
      <c r="K9" s="9" t="s">
        <v>194</v>
      </c>
      <c r="L9" s="10">
        <v>12</v>
      </c>
      <c r="M9" s="9" t="s">
        <v>193</v>
      </c>
      <c r="N9" s="10">
        <v>2</v>
      </c>
      <c r="O9" s="9" t="s">
        <v>203</v>
      </c>
      <c r="P9" s="10">
        <v>9</v>
      </c>
      <c r="Q9" s="9" t="s">
        <v>149</v>
      </c>
      <c r="R9" s="10">
        <v>11</v>
      </c>
      <c r="S9" s="9" t="s">
        <v>232</v>
      </c>
      <c r="T9" s="10">
        <v>8</v>
      </c>
      <c r="U9" s="9" t="s">
        <v>204</v>
      </c>
      <c r="V9" s="10">
        <v>5</v>
      </c>
      <c r="W9" s="9" t="s">
        <v>181</v>
      </c>
      <c r="X9" s="10">
        <v>15</v>
      </c>
      <c r="Y9" s="9" t="s">
        <v>150</v>
      </c>
      <c r="Z9" s="10">
        <v>13</v>
      </c>
      <c r="AA9" s="9" t="s">
        <v>179</v>
      </c>
      <c r="AB9" s="10">
        <v>7</v>
      </c>
      <c r="AC9" s="9" t="s">
        <v>180</v>
      </c>
      <c r="AD9" s="10">
        <v>14</v>
      </c>
      <c r="AE9" s="9" t="s">
        <v>233</v>
      </c>
      <c r="AF9" s="10">
        <v>6</v>
      </c>
      <c r="AG9" s="9"/>
      <c r="AH9" s="10"/>
      <c r="AI9" s="22">
        <f t="shared" si="2"/>
        <v>135</v>
      </c>
      <c r="AJ9" s="11">
        <f t="shared" si="3"/>
        <v>55</v>
      </c>
    </row>
    <row r="10" spans="1:36" x14ac:dyDescent="0.35">
      <c r="A10">
        <f t="shared" si="1"/>
        <v>11</v>
      </c>
      <c r="B10" s="4" t="s">
        <v>10</v>
      </c>
      <c r="C10" s="5" t="s">
        <v>206</v>
      </c>
      <c r="D10" s="113">
        <v>3</v>
      </c>
      <c r="E10" s="5" t="s">
        <v>221</v>
      </c>
      <c r="F10" s="113">
        <v>5</v>
      </c>
      <c r="G10" s="5" t="s">
        <v>217</v>
      </c>
      <c r="H10" s="113">
        <v>6</v>
      </c>
      <c r="I10" s="5" t="s">
        <v>216</v>
      </c>
      <c r="J10" s="113">
        <v>4</v>
      </c>
      <c r="K10" s="5" t="s">
        <v>227</v>
      </c>
      <c r="L10" s="113">
        <v>7</v>
      </c>
      <c r="M10" s="5" t="s">
        <v>211</v>
      </c>
      <c r="N10" s="113">
        <v>16</v>
      </c>
      <c r="O10" s="5" t="s">
        <v>214</v>
      </c>
      <c r="P10" s="113">
        <v>8</v>
      </c>
      <c r="Q10" s="5" t="s">
        <v>245</v>
      </c>
      <c r="R10" s="113">
        <v>2</v>
      </c>
      <c r="S10" s="5" t="s">
        <v>223</v>
      </c>
      <c r="T10" s="113">
        <v>15</v>
      </c>
      <c r="U10" s="5" t="s">
        <v>237</v>
      </c>
      <c r="V10" s="113">
        <v>10</v>
      </c>
      <c r="W10" s="5" t="s">
        <v>220</v>
      </c>
      <c r="X10" s="113">
        <v>13</v>
      </c>
      <c r="Y10" s="5" t="s">
        <v>207</v>
      </c>
      <c r="Z10" s="113">
        <v>9</v>
      </c>
      <c r="AA10" s="5" t="s">
        <v>222</v>
      </c>
      <c r="AB10" s="113">
        <v>11</v>
      </c>
      <c r="AC10" s="5" t="s">
        <v>215</v>
      </c>
      <c r="AD10" s="113">
        <v>12</v>
      </c>
      <c r="AE10" s="5" t="s">
        <v>218</v>
      </c>
      <c r="AF10" s="113">
        <v>14</v>
      </c>
      <c r="AG10" s="5"/>
      <c r="AH10" s="47"/>
      <c r="AI10" s="83">
        <f t="shared" si="2"/>
        <v>135</v>
      </c>
      <c r="AJ10" s="7">
        <f t="shared" si="3"/>
        <v>94</v>
      </c>
    </row>
    <row r="11" spans="1:36" x14ac:dyDescent="0.35">
      <c r="A11">
        <f t="shared" si="1"/>
        <v>3</v>
      </c>
      <c r="B11" s="8" t="s">
        <v>14</v>
      </c>
      <c r="C11" s="9" t="s">
        <v>189</v>
      </c>
      <c r="D11" s="10">
        <v>10</v>
      </c>
      <c r="E11" s="9" t="s">
        <v>221</v>
      </c>
      <c r="F11" s="10">
        <v>14</v>
      </c>
      <c r="G11" s="9" t="s">
        <v>217</v>
      </c>
      <c r="H11" s="10">
        <v>9</v>
      </c>
      <c r="I11" s="9" t="s">
        <v>216</v>
      </c>
      <c r="J11" s="10">
        <v>15</v>
      </c>
      <c r="K11" s="9" t="s">
        <v>227</v>
      </c>
      <c r="L11" s="10">
        <v>2</v>
      </c>
      <c r="M11" s="9" t="s">
        <v>211</v>
      </c>
      <c r="N11" s="10">
        <v>13</v>
      </c>
      <c r="O11" s="9" t="s">
        <v>214</v>
      </c>
      <c r="P11" s="10">
        <v>8</v>
      </c>
      <c r="Q11" s="9" t="s">
        <v>235</v>
      </c>
      <c r="R11" s="10">
        <v>7</v>
      </c>
      <c r="S11" s="9" t="s">
        <v>251</v>
      </c>
      <c r="T11" s="10">
        <v>3</v>
      </c>
      <c r="U11" s="9" t="s">
        <v>237</v>
      </c>
      <c r="V11" s="10">
        <v>11</v>
      </c>
      <c r="W11" s="9" t="s">
        <v>220</v>
      </c>
      <c r="X11" s="10">
        <v>12</v>
      </c>
      <c r="Y11" s="9" t="s">
        <v>207</v>
      </c>
      <c r="Z11" s="10">
        <v>4</v>
      </c>
      <c r="AA11" s="9" t="s">
        <v>225</v>
      </c>
      <c r="AB11" s="10">
        <v>5</v>
      </c>
      <c r="AC11" s="9" t="s">
        <v>215</v>
      </c>
      <c r="AD11" s="10">
        <v>6</v>
      </c>
      <c r="AE11" s="9" t="s">
        <v>218</v>
      </c>
      <c r="AF11" s="10">
        <v>16</v>
      </c>
      <c r="AG11" s="9"/>
      <c r="AH11" s="10"/>
      <c r="AI11" s="22">
        <f t="shared" si="2"/>
        <v>135</v>
      </c>
      <c r="AJ11" s="11">
        <f t="shared" si="3"/>
        <v>106</v>
      </c>
    </row>
    <row r="12" spans="1:36" x14ac:dyDescent="0.35">
      <c r="A12">
        <f t="shared" si="1"/>
        <v>14</v>
      </c>
      <c r="B12" s="4" t="s">
        <v>12</v>
      </c>
      <c r="C12" s="5" t="s">
        <v>189</v>
      </c>
      <c r="D12" s="113">
        <v>12</v>
      </c>
      <c r="E12" s="5" t="s">
        <v>147</v>
      </c>
      <c r="F12" s="113">
        <v>13</v>
      </c>
      <c r="G12" s="5" t="s">
        <v>107</v>
      </c>
      <c r="H12" s="113">
        <v>9</v>
      </c>
      <c r="I12" s="5" t="s">
        <v>144</v>
      </c>
      <c r="J12" s="113">
        <v>2</v>
      </c>
      <c r="K12" s="5" t="s">
        <v>194</v>
      </c>
      <c r="L12" s="113">
        <v>8</v>
      </c>
      <c r="M12" s="5" t="s">
        <v>193</v>
      </c>
      <c r="N12" s="113">
        <v>16</v>
      </c>
      <c r="O12" s="5" t="s">
        <v>203</v>
      </c>
      <c r="P12" s="113">
        <v>7</v>
      </c>
      <c r="Q12" s="5" t="s">
        <v>234</v>
      </c>
      <c r="R12" s="113">
        <v>6</v>
      </c>
      <c r="S12" s="5" t="s">
        <v>232</v>
      </c>
      <c r="T12" s="113">
        <v>15</v>
      </c>
      <c r="U12" s="5" t="s">
        <v>109</v>
      </c>
      <c r="V12" s="113">
        <v>11</v>
      </c>
      <c r="W12" s="5" t="s">
        <v>181</v>
      </c>
      <c r="X12" s="113">
        <v>14</v>
      </c>
      <c r="Y12" s="5" t="s">
        <v>150</v>
      </c>
      <c r="Z12" s="113">
        <v>3</v>
      </c>
      <c r="AA12" s="5" t="s">
        <v>148</v>
      </c>
      <c r="AB12" s="113">
        <v>5</v>
      </c>
      <c r="AC12" s="5" t="s">
        <v>180</v>
      </c>
      <c r="AD12" s="113">
        <v>4</v>
      </c>
      <c r="AE12" s="5" t="s">
        <v>143</v>
      </c>
      <c r="AF12" s="113">
        <v>10</v>
      </c>
      <c r="AG12" s="5"/>
      <c r="AH12" s="47"/>
      <c r="AI12" s="83">
        <f t="shared" si="2"/>
        <v>135</v>
      </c>
      <c r="AJ12" s="7">
        <f t="shared" si="3"/>
        <v>85</v>
      </c>
    </row>
    <row r="13" spans="1:36" x14ac:dyDescent="0.35">
      <c r="A13">
        <f t="shared" si="1"/>
        <v>8</v>
      </c>
      <c r="B13" s="8" t="s">
        <v>8</v>
      </c>
      <c r="C13" s="9" t="s">
        <v>189</v>
      </c>
      <c r="D13" s="10">
        <v>13</v>
      </c>
      <c r="E13" s="9" t="s">
        <v>147</v>
      </c>
      <c r="F13" s="10">
        <v>9</v>
      </c>
      <c r="G13" s="9" t="s">
        <v>107</v>
      </c>
      <c r="H13" s="10">
        <v>7</v>
      </c>
      <c r="I13" s="9" t="s">
        <v>146</v>
      </c>
      <c r="J13" s="10">
        <v>10</v>
      </c>
      <c r="K13" s="9" t="s">
        <v>194</v>
      </c>
      <c r="L13" s="10">
        <v>6</v>
      </c>
      <c r="M13" s="9" t="s">
        <v>193</v>
      </c>
      <c r="N13" s="10">
        <v>15</v>
      </c>
      <c r="O13" s="9" t="s">
        <v>203</v>
      </c>
      <c r="P13" s="10">
        <v>3</v>
      </c>
      <c r="Q13" s="9" t="s">
        <v>149</v>
      </c>
      <c r="R13" s="10">
        <v>8</v>
      </c>
      <c r="S13" s="9" t="s">
        <v>232</v>
      </c>
      <c r="T13" s="10">
        <v>11</v>
      </c>
      <c r="U13" s="9" t="s">
        <v>109</v>
      </c>
      <c r="V13" s="10">
        <v>4</v>
      </c>
      <c r="W13" s="9" t="s">
        <v>181</v>
      </c>
      <c r="X13" s="10">
        <v>16</v>
      </c>
      <c r="Y13" s="9" t="s">
        <v>190</v>
      </c>
      <c r="Z13" s="10">
        <v>2</v>
      </c>
      <c r="AA13" s="9" t="s">
        <v>179</v>
      </c>
      <c r="AB13" s="10">
        <v>12</v>
      </c>
      <c r="AC13" s="9" t="s">
        <v>180</v>
      </c>
      <c r="AD13" s="10">
        <v>5</v>
      </c>
      <c r="AE13" s="9" t="s">
        <v>143</v>
      </c>
      <c r="AF13" s="10">
        <v>14</v>
      </c>
      <c r="AG13" s="9"/>
      <c r="AH13" s="10"/>
      <c r="AI13" s="22">
        <f t="shared" si="2"/>
        <v>135</v>
      </c>
      <c r="AJ13" s="11">
        <f t="shared" si="3"/>
        <v>98</v>
      </c>
    </row>
    <row r="14" spans="1:36" x14ac:dyDescent="0.35">
      <c r="A14">
        <f t="shared" si="1"/>
        <v>3</v>
      </c>
      <c r="B14" s="4" t="s">
        <v>6</v>
      </c>
      <c r="C14" s="5" t="s">
        <v>189</v>
      </c>
      <c r="D14" s="113">
        <v>4</v>
      </c>
      <c r="E14" s="5" t="s">
        <v>239</v>
      </c>
      <c r="F14" s="113">
        <v>14</v>
      </c>
      <c r="G14" s="5" t="s">
        <v>202</v>
      </c>
      <c r="H14" s="113">
        <v>3</v>
      </c>
      <c r="I14" s="5" t="s">
        <v>146</v>
      </c>
      <c r="J14" s="113">
        <v>9</v>
      </c>
      <c r="K14" s="5" t="s">
        <v>231</v>
      </c>
      <c r="L14" s="113">
        <v>5</v>
      </c>
      <c r="M14" s="5" t="s">
        <v>198</v>
      </c>
      <c r="N14" s="113">
        <v>15</v>
      </c>
      <c r="O14" s="5" t="s">
        <v>203</v>
      </c>
      <c r="P14" s="113">
        <v>10</v>
      </c>
      <c r="Q14" s="5" t="s">
        <v>234</v>
      </c>
      <c r="R14" s="113">
        <v>6</v>
      </c>
      <c r="S14" s="5" t="s">
        <v>241</v>
      </c>
      <c r="T14" s="113">
        <v>13</v>
      </c>
      <c r="U14" s="5" t="s">
        <v>204</v>
      </c>
      <c r="V14" s="113">
        <v>7</v>
      </c>
      <c r="W14" s="5" t="s">
        <v>181</v>
      </c>
      <c r="X14" s="113">
        <v>12</v>
      </c>
      <c r="Y14" s="5" t="s">
        <v>250</v>
      </c>
      <c r="Z14" s="113">
        <v>2</v>
      </c>
      <c r="AA14" s="5" t="s">
        <v>252</v>
      </c>
      <c r="AB14" s="113">
        <v>8</v>
      </c>
      <c r="AC14" s="5" t="s">
        <v>192</v>
      </c>
      <c r="AD14" s="113">
        <v>11</v>
      </c>
      <c r="AE14" s="5" t="s">
        <v>143</v>
      </c>
      <c r="AF14" s="113">
        <v>16</v>
      </c>
      <c r="AG14" s="5"/>
      <c r="AH14" s="47"/>
      <c r="AI14" s="83">
        <f t="shared" si="2"/>
        <v>135</v>
      </c>
      <c r="AJ14" s="7">
        <f t="shared" si="3"/>
        <v>106</v>
      </c>
    </row>
    <row r="15" spans="1:36" x14ac:dyDescent="0.35">
      <c r="A15">
        <f t="shared" si="1"/>
        <v>15</v>
      </c>
      <c r="B15" s="8" t="s">
        <v>4</v>
      </c>
      <c r="C15" s="9" t="s">
        <v>191</v>
      </c>
      <c r="D15" s="10">
        <v>3</v>
      </c>
      <c r="E15" s="9" t="s">
        <v>147</v>
      </c>
      <c r="F15" s="10">
        <v>10</v>
      </c>
      <c r="G15" s="9" t="s">
        <v>107</v>
      </c>
      <c r="H15" s="10">
        <v>12</v>
      </c>
      <c r="I15" s="9" t="s">
        <v>144</v>
      </c>
      <c r="J15" s="10">
        <v>2</v>
      </c>
      <c r="K15" s="9" t="s">
        <v>194</v>
      </c>
      <c r="L15" s="10">
        <v>9</v>
      </c>
      <c r="M15" s="9" t="s">
        <v>193</v>
      </c>
      <c r="N15" s="10">
        <v>16</v>
      </c>
      <c r="O15" s="9" t="s">
        <v>145</v>
      </c>
      <c r="P15" s="10">
        <v>5</v>
      </c>
      <c r="Q15" s="9" t="s">
        <v>149</v>
      </c>
      <c r="R15" s="10">
        <v>4</v>
      </c>
      <c r="S15" s="9" t="s">
        <v>232</v>
      </c>
      <c r="T15" s="10">
        <v>11</v>
      </c>
      <c r="U15" s="9" t="s">
        <v>109</v>
      </c>
      <c r="V15" s="10">
        <v>8</v>
      </c>
      <c r="W15" s="9" t="s">
        <v>181</v>
      </c>
      <c r="X15" s="10">
        <v>15</v>
      </c>
      <c r="Y15" s="9" t="s">
        <v>190</v>
      </c>
      <c r="Z15" s="10">
        <v>7</v>
      </c>
      <c r="AA15" s="9" t="s">
        <v>179</v>
      </c>
      <c r="AB15" s="10">
        <v>14</v>
      </c>
      <c r="AC15" s="9" t="s">
        <v>180</v>
      </c>
      <c r="AD15" s="10">
        <v>6</v>
      </c>
      <c r="AE15" s="9" t="s">
        <v>143</v>
      </c>
      <c r="AF15" s="10">
        <v>13</v>
      </c>
      <c r="AG15" s="9"/>
      <c r="AH15" s="10"/>
      <c r="AI15" s="22">
        <f t="shared" si="2"/>
        <v>135</v>
      </c>
      <c r="AJ15" s="11">
        <f t="shared" si="3"/>
        <v>81</v>
      </c>
    </row>
    <row r="16" spans="1:36" x14ac:dyDescent="0.35">
      <c r="A16">
        <f t="shared" si="1"/>
        <v>7</v>
      </c>
      <c r="B16" s="4" t="s">
        <v>7</v>
      </c>
      <c r="C16" s="5" t="s">
        <v>191</v>
      </c>
      <c r="D16" s="113">
        <v>7</v>
      </c>
      <c r="E16" s="5" t="s">
        <v>147</v>
      </c>
      <c r="F16" s="113">
        <v>8</v>
      </c>
      <c r="G16" s="5" t="s">
        <v>107</v>
      </c>
      <c r="H16" s="113">
        <v>6</v>
      </c>
      <c r="I16" s="5" t="s">
        <v>146</v>
      </c>
      <c r="J16" s="113">
        <v>12</v>
      </c>
      <c r="K16" s="5" t="s">
        <v>194</v>
      </c>
      <c r="L16" s="113">
        <v>3</v>
      </c>
      <c r="M16" s="5" t="s">
        <v>193</v>
      </c>
      <c r="N16" s="113">
        <v>16</v>
      </c>
      <c r="O16" s="5" t="s">
        <v>145</v>
      </c>
      <c r="P16" s="113">
        <v>4</v>
      </c>
      <c r="Q16" s="5" t="s">
        <v>149</v>
      </c>
      <c r="R16" s="113">
        <v>10</v>
      </c>
      <c r="S16" s="5" t="s">
        <v>232</v>
      </c>
      <c r="T16" s="113">
        <v>15</v>
      </c>
      <c r="U16" s="5" t="s">
        <v>109</v>
      </c>
      <c r="V16" s="113">
        <v>11</v>
      </c>
      <c r="W16" s="5" t="s">
        <v>181</v>
      </c>
      <c r="X16" s="113">
        <v>13</v>
      </c>
      <c r="Y16" s="5" t="s">
        <v>190</v>
      </c>
      <c r="Z16" s="113">
        <v>5</v>
      </c>
      <c r="AA16" s="5" t="s">
        <v>179</v>
      </c>
      <c r="AB16" s="113">
        <v>9</v>
      </c>
      <c r="AC16" s="5" t="s">
        <v>192</v>
      </c>
      <c r="AD16" s="113">
        <v>2</v>
      </c>
      <c r="AE16" s="5" t="s">
        <v>143</v>
      </c>
      <c r="AF16" s="113">
        <v>14</v>
      </c>
      <c r="AG16" s="5"/>
      <c r="AH16" s="47"/>
      <c r="AI16" s="83">
        <f t="shared" si="2"/>
        <v>135</v>
      </c>
      <c r="AJ16" s="7">
        <f t="shared" si="3"/>
        <v>99</v>
      </c>
    </row>
    <row r="17" spans="1:36" x14ac:dyDescent="0.35">
      <c r="A17">
        <f t="shared" si="1"/>
        <v>13</v>
      </c>
      <c r="B17" s="38" t="s">
        <v>71</v>
      </c>
      <c r="C17" s="36" t="s">
        <v>189</v>
      </c>
      <c r="D17" s="37">
        <v>12</v>
      </c>
      <c r="E17" s="36" t="s">
        <v>147</v>
      </c>
      <c r="F17" s="37">
        <v>9</v>
      </c>
      <c r="G17" s="36" t="s">
        <v>108</v>
      </c>
      <c r="H17" s="37">
        <v>5</v>
      </c>
      <c r="I17" s="36" t="s">
        <v>146</v>
      </c>
      <c r="J17" s="37">
        <v>10</v>
      </c>
      <c r="K17" s="36" t="s">
        <v>231</v>
      </c>
      <c r="L17" s="37">
        <v>3</v>
      </c>
      <c r="M17" s="36" t="s">
        <v>193</v>
      </c>
      <c r="N17" s="37">
        <v>14</v>
      </c>
      <c r="O17" s="36" t="s">
        <v>203</v>
      </c>
      <c r="P17" s="37">
        <v>11</v>
      </c>
      <c r="Q17" s="36" t="s">
        <v>149</v>
      </c>
      <c r="R17" s="37">
        <v>7</v>
      </c>
      <c r="S17" s="36" t="s">
        <v>249</v>
      </c>
      <c r="T17" s="37">
        <v>8</v>
      </c>
      <c r="U17" s="36" t="s">
        <v>109</v>
      </c>
      <c r="V17" s="37">
        <v>6</v>
      </c>
      <c r="W17" s="36" t="s">
        <v>181</v>
      </c>
      <c r="X17" s="37">
        <v>16</v>
      </c>
      <c r="Y17" s="36" t="s">
        <v>150</v>
      </c>
      <c r="Z17" s="37">
        <v>2</v>
      </c>
      <c r="AA17" s="36" t="s">
        <v>179</v>
      </c>
      <c r="AB17" s="37">
        <v>13</v>
      </c>
      <c r="AC17" s="36" t="s">
        <v>180</v>
      </c>
      <c r="AD17" s="37">
        <v>4</v>
      </c>
      <c r="AE17" s="36" t="s">
        <v>143</v>
      </c>
      <c r="AF17" s="37">
        <v>15</v>
      </c>
      <c r="AG17" s="36"/>
      <c r="AH17" s="37"/>
      <c r="AI17" s="34">
        <f t="shared" si="2"/>
        <v>135</v>
      </c>
      <c r="AJ17" s="35">
        <f t="shared" si="3"/>
        <v>91</v>
      </c>
    </row>
    <row r="18" spans="1:36" x14ac:dyDescent="0.35">
      <c r="A18">
        <f t="shared" si="1"/>
        <v>2</v>
      </c>
      <c r="B18" s="4" t="s">
        <v>3</v>
      </c>
      <c r="C18" s="5" t="s">
        <v>189</v>
      </c>
      <c r="D18" s="113">
        <v>6</v>
      </c>
      <c r="E18" s="5" t="s">
        <v>147</v>
      </c>
      <c r="F18" s="113">
        <v>4</v>
      </c>
      <c r="G18" s="5" t="s">
        <v>107</v>
      </c>
      <c r="H18" s="113">
        <v>10</v>
      </c>
      <c r="I18" s="5" t="s">
        <v>146</v>
      </c>
      <c r="J18" s="113">
        <v>9</v>
      </c>
      <c r="K18" s="5" t="s">
        <v>194</v>
      </c>
      <c r="L18" s="113">
        <v>3</v>
      </c>
      <c r="M18" s="5" t="s">
        <v>193</v>
      </c>
      <c r="N18" s="113">
        <v>15</v>
      </c>
      <c r="O18" s="5" t="s">
        <v>203</v>
      </c>
      <c r="P18" s="113">
        <v>5</v>
      </c>
      <c r="Q18" s="5" t="s">
        <v>149</v>
      </c>
      <c r="R18" s="113">
        <v>12</v>
      </c>
      <c r="S18" s="5" t="s">
        <v>232</v>
      </c>
      <c r="T18" s="113">
        <v>13</v>
      </c>
      <c r="U18" s="5" t="s">
        <v>109</v>
      </c>
      <c r="V18" s="113">
        <v>8</v>
      </c>
      <c r="W18" s="5" t="s">
        <v>181</v>
      </c>
      <c r="X18" s="113">
        <v>14</v>
      </c>
      <c r="Y18" s="5" t="s">
        <v>150</v>
      </c>
      <c r="Z18" s="113">
        <v>2</v>
      </c>
      <c r="AA18" s="5" t="s">
        <v>148</v>
      </c>
      <c r="AB18" s="113">
        <v>7</v>
      </c>
      <c r="AC18" s="5" t="s">
        <v>192</v>
      </c>
      <c r="AD18" s="113">
        <v>11</v>
      </c>
      <c r="AE18" s="5" t="s">
        <v>143</v>
      </c>
      <c r="AF18" s="113">
        <v>16</v>
      </c>
      <c r="AG18" s="5"/>
      <c r="AH18" s="47"/>
      <c r="AI18" s="55">
        <f t="shared" si="2"/>
        <v>135</v>
      </c>
      <c r="AJ18" s="71">
        <f t="shared" si="3"/>
        <v>107</v>
      </c>
    </row>
    <row r="19" spans="1:36" x14ac:dyDescent="0.35">
      <c r="A19">
        <f t="shared" si="1"/>
        <v>5</v>
      </c>
      <c r="B19" s="38" t="s">
        <v>184</v>
      </c>
      <c r="C19" s="36" t="s">
        <v>189</v>
      </c>
      <c r="D19" s="37">
        <v>6</v>
      </c>
      <c r="E19" s="36" t="s">
        <v>147</v>
      </c>
      <c r="F19" s="37">
        <v>8</v>
      </c>
      <c r="G19" s="36" t="s">
        <v>107</v>
      </c>
      <c r="H19" s="37">
        <v>2</v>
      </c>
      <c r="I19" s="36" t="s">
        <v>146</v>
      </c>
      <c r="J19" s="37">
        <v>4</v>
      </c>
      <c r="K19" s="36" t="s">
        <v>231</v>
      </c>
      <c r="L19" s="37">
        <v>7</v>
      </c>
      <c r="M19" s="36" t="s">
        <v>193</v>
      </c>
      <c r="N19" s="37">
        <v>16</v>
      </c>
      <c r="O19" s="36" t="s">
        <v>203</v>
      </c>
      <c r="P19" s="37">
        <v>3</v>
      </c>
      <c r="Q19" s="36" t="s">
        <v>149</v>
      </c>
      <c r="R19" s="37">
        <v>12</v>
      </c>
      <c r="S19" s="36" t="s">
        <v>232</v>
      </c>
      <c r="T19" s="37">
        <v>13</v>
      </c>
      <c r="U19" s="36" t="s">
        <v>109</v>
      </c>
      <c r="V19" s="37">
        <v>11</v>
      </c>
      <c r="W19" s="36" t="s">
        <v>181</v>
      </c>
      <c r="X19" s="37">
        <v>14</v>
      </c>
      <c r="Y19" s="36" t="s">
        <v>190</v>
      </c>
      <c r="Z19" s="37">
        <v>10</v>
      </c>
      <c r="AA19" s="36" t="s">
        <v>179</v>
      </c>
      <c r="AB19" s="37">
        <v>5</v>
      </c>
      <c r="AC19" s="36" t="s">
        <v>180</v>
      </c>
      <c r="AD19" s="37">
        <v>9</v>
      </c>
      <c r="AE19" s="36" t="s">
        <v>143</v>
      </c>
      <c r="AF19" s="37">
        <v>15</v>
      </c>
      <c r="AG19" s="36"/>
      <c r="AH19" s="37"/>
      <c r="AI19" s="22">
        <f t="shared" si="2"/>
        <v>135</v>
      </c>
      <c r="AJ19" s="11">
        <f t="shared" si="3"/>
        <v>105</v>
      </c>
    </row>
    <row r="20" spans="1:36" x14ac:dyDescent="0.35">
      <c r="A20">
        <f t="shared" si="1"/>
        <v>17</v>
      </c>
      <c r="B20" s="4" t="s">
        <v>230</v>
      </c>
      <c r="C20" s="5" t="s">
        <v>189</v>
      </c>
      <c r="D20" s="113">
        <v>9</v>
      </c>
      <c r="E20" s="5" t="s">
        <v>110</v>
      </c>
      <c r="F20" s="113">
        <v>8</v>
      </c>
      <c r="G20" s="5" t="s">
        <v>107</v>
      </c>
      <c r="H20" s="113">
        <v>14</v>
      </c>
      <c r="I20" s="5" t="s">
        <v>146</v>
      </c>
      <c r="J20" s="113">
        <v>13</v>
      </c>
      <c r="K20" s="5" t="s">
        <v>194</v>
      </c>
      <c r="L20" s="113">
        <v>4</v>
      </c>
      <c r="M20" s="5" t="s">
        <v>193</v>
      </c>
      <c r="N20" s="113">
        <v>12</v>
      </c>
      <c r="O20" s="5" t="s">
        <v>203</v>
      </c>
      <c r="P20" s="113">
        <v>11</v>
      </c>
      <c r="Q20" s="5" t="s">
        <v>149</v>
      </c>
      <c r="R20" s="113">
        <v>7</v>
      </c>
      <c r="S20" s="5" t="s">
        <v>232</v>
      </c>
      <c r="T20" s="113">
        <v>10</v>
      </c>
      <c r="U20" s="5" t="s">
        <v>109</v>
      </c>
      <c r="V20" s="113">
        <v>3</v>
      </c>
      <c r="W20" s="5" t="s">
        <v>181</v>
      </c>
      <c r="X20" s="113">
        <v>15</v>
      </c>
      <c r="Y20" s="5" t="s">
        <v>190</v>
      </c>
      <c r="Z20" s="113">
        <v>6</v>
      </c>
      <c r="AA20" s="5" t="s">
        <v>179</v>
      </c>
      <c r="AB20" s="113">
        <v>5</v>
      </c>
      <c r="AC20" s="5" t="s">
        <v>180</v>
      </c>
      <c r="AD20" s="113">
        <v>16</v>
      </c>
      <c r="AE20" s="5" t="s">
        <v>233</v>
      </c>
      <c r="AF20" s="113">
        <v>2</v>
      </c>
      <c r="AG20" s="5"/>
      <c r="AH20" s="73"/>
      <c r="AI20" s="55">
        <f t="shared" si="2"/>
        <v>135</v>
      </c>
      <c r="AJ20" s="71">
        <f t="shared" si="3"/>
        <v>72</v>
      </c>
    </row>
    <row r="21" spans="1:36" ht="15" thickBot="1" x14ac:dyDescent="0.4">
      <c r="A21">
        <f t="shared" si="1"/>
        <v>12</v>
      </c>
      <c r="B21" s="38" t="s">
        <v>185</v>
      </c>
      <c r="C21" s="36" t="s">
        <v>189</v>
      </c>
      <c r="D21" s="37">
        <v>13</v>
      </c>
      <c r="E21" s="36" t="s">
        <v>147</v>
      </c>
      <c r="F21" s="37">
        <v>7</v>
      </c>
      <c r="G21" s="36" t="s">
        <v>107</v>
      </c>
      <c r="H21" s="37">
        <v>9</v>
      </c>
      <c r="I21" s="36" t="s">
        <v>146</v>
      </c>
      <c r="J21" s="37">
        <v>12</v>
      </c>
      <c r="K21" s="36" t="s">
        <v>194</v>
      </c>
      <c r="L21" s="37">
        <v>2</v>
      </c>
      <c r="M21" s="36" t="s">
        <v>193</v>
      </c>
      <c r="N21" s="37">
        <v>16</v>
      </c>
      <c r="O21" s="36" t="s">
        <v>145</v>
      </c>
      <c r="P21" s="37">
        <v>6</v>
      </c>
      <c r="Q21" s="36" t="s">
        <v>234</v>
      </c>
      <c r="R21" s="37">
        <v>3</v>
      </c>
      <c r="S21" s="36" t="s">
        <v>232</v>
      </c>
      <c r="T21" s="37">
        <v>5</v>
      </c>
      <c r="U21" s="36" t="s">
        <v>109</v>
      </c>
      <c r="V21" s="37">
        <v>8</v>
      </c>
      <c r="W21" s="36" t="s">
        <v>181</v>
      </c>
      <c r="X21" s="37">
        <v>14</v>
      </c>
      <c r="Y21" s="36" t="s">
        <v>190</v>
      </c>
      <c r="Z21" s="37">
        <v>4</v>
      </c>
      <c r="AA21" s="36" t="s">
        <v>179</v>
      </c>
      <c r="AB21" s="37">
        <v>10</v>
      </c>
      <c r="AC21" s="36" t="s">
        <v>180</v>
      </c>
      <c r="AD21" s="37">
        <v>11</v>
      </c>
      <c r="AE21" s="36" t="s">
        <v>143</v>
      </c>
      <c r="AF21" s="37">
        <v>15</v>
      </c>
      <c r="AG21" s="36"/>
      <c r="AH21" s="37"/>
      <c r="AI21" s="84">
        <f t="shared" si="2"/>
        <v>135</v>
      </c>
      <c r="AJ21" s="85">
        <f t="shared" si="3"/>
        <v>92</v>
      </c>
    </row>
    <row r="22" spans="1:36" ht="15" thickBot="1" x14ac:dyDescent="0.4">
      <c r="B22" s="39" t="s">
        <v>15</v>
      </c>
      <c r="C22" s="183" t="s">
        <v>126</v>
      </c>
      <c r="D22" s="183"/>
      <c r="E22" s="183" t="s">
        <v>127</v>
      </c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40"/>
      <c r="AJ22" s="41"/>
    </row>
    <row r="23" spans="1:36" ht="15" thickBot="1" x14ac:dyDescent="0.4">
      <c r="C23" s="184" t="s">
        <v>183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6"/>
      <c r="AJ23" s="23"/>
    </row>
    <row r="24" spans="1:36" x14ac:dyDescent="0.35">
      <c r="F24" t="s">
        <v>33</v>
      </c>
    </row>
    <row r="25" spans="1:36" x14ac:dyDescent="0.35">
      <c r="K25" t="s">
        <v>33</v>
      </c>
    </row>
    <row r="27" spans="1:36" ht="15" thickBot="1" x14ac:dyDescent="0.4"/>
    <row r="28" spans="1:36" ht="15" thickBot="1" x14ac:dyDescent="0.4">
      <c r="B28" s="32" t="s">
        <v>0</v>
      </c>
      <c r="C28" s="181" t="str">
        <f>C3</f>
        <v>PHI@NYG</v>
      </c>
      <c r="D28" s="181"/>
      <c r="E28" s="181" t="str">
        <f t="shared" ref="E28" si="4">E3</f>
        <v>TB@ATL</v>
      </c>
      <c r="F28" s="181"/>
      <c r="G28" s="181" t="str">
        <f t="shared" ref="G28" si="5">G3</f>
        <v>CAR@WAS</v>
      </c>
      <c r="H28" s="181"/>
      <c r="I28" s="181" t="str">
        <f t="shared" ref="I28" si="6">I3</f>
        <v>SEA@OAK</v>
      </c>
      <c r="J28" s="181"/>
      <c r="K28" s="181" t="str">
        <f t="shared" ref="K28" si="7">K3</f>
        <v>IND@NYJ</v>
      </c>
      <c r="L28" s="181"/>
      <c r="M28" s="181" t="str">
        <f t="shared" ref="M28" si="8">M3</f>
        <v>ARI@MIN</v>
      </c>
      <c r="N28" s="181"/>
      <c r="O28" s="181" t="str">
        <f t="shared" ref="O28" si="9">O3</f>
        <v>PIT@CIN</v>
      </c>
      <c r="P28" s="181"/>
      <c r="Q28" s="181" t="str">
        <f t="shared" ref="Q28" si="10">Q3</f>
        <v>LAC@CLE</v>
      </c>
      <c r="R28" s="181"/>
      <c r="S28" s="181" t="str">
        <f t="shared" ref="S28" si="11">S3</f>
        <v>BUF@HOU</v>
      </c>
      <c r="T28" s="181"/>
      <c r="U28" s="181" t="str">
        <f t="shared" ref="U28" si="12">U3</f>
        <v>CHI@MIA</v>
      </c>
      <c r="V28" s="181"/>
      <c r="W28" s="181" t="str">
        <f t="shared" ref="W28" si="13">W3</f>
        <v>LAR@DEN</v>
      </c>
      <c r="X28" s="181"/>
      <c r="Y28" s="181" t="str">
        <f t="shared" ref="Y28" si="14">Y3</f>
        <v>BAL@TEN</v>
      </c>
      <c r="Z28" s="181"/>
      <c r="AA28" s="181" t="str">
        <f t="shared" ref="AA28" si="15">AA3</f>
        <v>JAX@DAL</v>
      </c>
      <c r="AB28" s="181"/>
      <c r="AC28" s="181" t="str">
        <f t="shared" ref="AC28" si="16">AC3</f>
        <v>KC@NE</v>
      </c>
      <c r="AD28" s="181"/>
      <c r="AE28" s="181" t="str">
        <f t="shared" ref="AE28" si="17">AE3</f>
        <v>SF@GB</v>
      </c>
      <c r="AF28" s="181"/>
      <c r="AG28" s="181" t="str">
        <f t="shared" ref="AG28" si="18">AG3</f>
        <v>PIT@TB</v>
      </c>
      <c r="AH28" s="182"/>
      <c r="AI28" s="25"/>
    </row>
    <row r="29" spans="1:36" x14ac:dyDescent="0.35">
      <c r="B29" s="31" t="str">
        <f t="shared" ref="B29:B42" si="19">B4</f>
        <v>Tyson</v>
      </c>
      <c r="C29" s="180" t="str">
        <f>IF(C4="phi",D4,"-")</f>
        <v>-</v>
      </c>
      <c r="D29" s="180"/>
      <c r="E29" s="180">
        <f>IF(E4="atl",F4,"-")</f>
        <v>12</v>
      </c>
      <c r="F29" s="180"/>
      <c r="G29" s="180">
        <f>IF(G4="was",H4,"-")</f>
        <v>4</v>
      </c>
      <c r="H29" s="180"/>
      <c r="I29" s="180">
        <f>IF(I4="sea",J4,"-")</f>
        <v>13</v>
      </c>
      <c r="J29" s="180"/>
      <c r="K29" s="180" t="str">
        <f>IF(K4="nyj",L4,"-")</f>
        <v>-</v>
      </c>
      <c r="L29" s="180"/>
      <c r="M29" s="180">
        <f>IF(M4="min",N4,"-")</f>
        <v>15</v>
      </c>
      <c r="N29" s="180"/>
      <c r="O29" s="180">
        <f>IF(O4="pit",P4,"-")</f>
        <v>5</v>
      </c>
      <c r="P29" s="180"/>
      <c r="Q29" s="180" t="str">
        <f>IF(Q4="lac",R4,"-")</f>
        <v>-</v>
      </c>
      <c r="R29" s="180"/>
      <c r="S29" s="180">
        <f>IF(S4="hou",T4,"-")</f>
        <v>14</v>
      </c>
      <c r="T29" s="180"/>
      <c r="U29" s="180">
        <f>IF(U4="mia",V4,"-")</f>
        <v>9</v>
      </c>
      <c r="V29" s="180"/>
      <c r="W29" s="180" t="str">
        <f>IF(W4="lar",X4,"-")</f>
        <v>-</v>
      </c>
      <c r="X29" s="180"/>
      <c r="Y29" s="180" t="str">
        <f>IF(Y4="bal",Z4,"-")</f>
        <v>-</v>
      </c>
      <c r="Z29" s="180"/>
      <c r="AA29" s="180" t="str">
        <f>IF(AA4="dal",AB4,"-")</f>
        <v>-</v>
      </c>
      <c r="AB29" s="180"/>
      <c r="AC29" s="180">
        <f>IF(AC4="ne",AD4,"-")</f>
        <v>7</v>
      </c>
      <c r="AD29" s="180"/>
      <c r="AE29" s="180">
        <f>IF(AE4="gb",AF4,"-")</f>
        <v>16</v>
      </c>
      <c r="AF29" s="180"/>
      <c r="AG29" s="180">
        <f t="shared" ref="AG29" si="20">IF(AG4="",AH4,"-")</f>
        <v>0</v>
      </c>
      <c r="AH29" s="189"/>
      <c r="AJ29" s="26">
        <f t="shared" ref="AJ29:AJ46" si="21">COUNTIF(C29:AH29,"&gt;=1")</f>
        <v>9</v>
      </c>
    </row>
    <row r="30" spans="1:36" x14ac:dyDescent="0.35">
      <c r="B30" s="14" t="str">
        <f t="shared" si="19"/>
        <v>Ben</v>
      </c>
      <c r="C30" s="171" t="str">
        <f t="shared" ref="C30:C46" si="22">IF(C5="phi",D5,"-")</f>
        <v>-</v>
      </c>
      <c r="D30" s="172"/>
      <c r="E30" s="171">
        <f t="shared" ref="E30:E46" si="23">IF(E5="atl",F5,"-")</f>
        <v>15</v>
      </c>
      <c r="F30" s="172"/>
      <c r="G30" s="171">
        <f t="shared" ref="G30:G46" si="24">IF(G5="was",H5,"-")</f>
        <v>9</v>
      </c>
      <c r="H30" s="172"/>
      <c r="I30" s="171" t="str">
        <f t="shared" ref="I30:I46" si="25">IF(I5="sea",J5,"-")</f>
        <v>-</v>
      </c>
      <c r="J30" s="172"/>
      <c r="K30" s="171">
        <f t="shared" ref="K30:K46" si="26">IF(K5="nyj",L5,"-")</f>
        <v>5</v>
      </c>
      <c r="L30" s="172"/>
      <c r="M30" s="171">
        <f t="shared" ref="M30:M46" si="27">IF(M5="min",N5,"-")</f>
        <v>16</v>
      </c>
      <c r="N30" s="172"/>
      <c r="O30" s="171" t="str">
        <f t="shared" ref="O30:O46" si="28">IF(O5="pit",P5,"-")</f>
        <v>-</v>
      </c>
      <c r="P30" s="172"/>
      <c r="Q30" s="171" t="str">
        <f t="shared" ref="Q30:Q46" si="29">IF(Q5="lac",R5,"-")</f>
        <v>-</v>
      </c>
      <c r="R30" s="172"/>
      <c r="S30" s="171">
        <f t="shared" ref="S30:S46" si="30">IF(S5="hou",T5,"-")</f>
        <v>12</v>
      </c>
      <c r="T30" s="172"/>
      <c r="U30" s="171">
        <f t="shared" ref="U30:U46" si="31">IF(U5="mia",V5,"-")</f>
        <v>8</v>
      </c>
      <c r="V30" s="172"/>
      <c r="W30" s="171">
        <f t="shared" ref="W30:W46" si="32">IF(W5="lar",X5,"-")</f>
        <v>14</v>
      </c>
      <c r="X30" s="172"/>
      <c r="Y30" s="171">
        <f t="shared" ref="Y30:Y46" si="33">IF(Y5="bal",Z5,"-")</f>
        <v>7</v>
      </c>
      <c r="Z30" s="172"/>
      <c r="AA30" s="171" t="str">
        <f t="shared" ref="AA30:AA46" si="34">IF(AA5="dal",AB5,"-")</f>
        <v>-</v>
      </c>
      <c r="AB30" s="172"/>
      <c r="AC30" s="171">
        <f t="shared" ref="AC30:AC46" si="35">IF(AC5="ne",AD5,"-")</f>
        <v>2</v>
      </c>
      <c r="AD30" s="172"/>
      <c r="AE30" s="180">
        <f t="shared" ref="AE30:AE45" si="36">IF(AE5="gb",AF5,"-")</f>
        <v>13</v>
      </c>
      <c r="AF30" s="180"/>
      <c r="AG30" s="194">
        <f t="shared" ref="AG30:AG44" si="37">IF(AG5="",AH5,"-")</f>
        <v>0</v>
      </c>
      <c r="AH30" s="195"/>
      <c r="AJ30" s="26">
        <f t="shared" si="21"/>
        <v>10</v>
      </c>
    </row>
    <row r="31" spans="1:36" x14ac:dyDescent="0.35">
      <c r="B31" s="13" t="str">
        <f t="shared" si="19"/>
        <v>Trevor</v>
      </c>
      <c r="C31" s="168" t="str">
        <f t="shared" si="22"/>
        <v>-</v>
      </c>
      <c r="D31" s="169"/>
      <c r="E31" s="168">
        <f t="shared" si="23"/>
        <v>2</v>
      </c>
      <c r="F31" s="169"/>
      <c r="G31" s="168" t="str">
        <f t="shared" si="24"/>
        <v>-</v>
      </c>
      <c r="H31" s="169"/>
      <c r="I31" s="168" t="str">
        <f t="shared" si="25"/>
        <v>-</v>
      </c>
      <c r="J31" s="169"/>
      <c r="K31" s="168" t="str">
        <f t="shared" si="26"/>
        <v>-</v>
      </c>
      <c r="L31" s="169"/>
      <c r="M31" s="168">
        <f t="shared" si="27"/>
        <v>14</v>
      </c>
      <c r="N31" s="169"/>
      <c r="O31" s="168" t="str">
        <f t="shared" si="28"/>
        <v>-</v>
      </c>
      <c r="P31" s="169"/>
      <c r="Q31" s="168">
        <f t="shared" si="29"/>
        <v>13</v>
      </c>
      <c r="R31" s="169"/>
      <c r="S31" s="168">
        <f t="shared" si="30"/>
        <v>16</v>
      </c>
      <c r="T31" s="169"/>
      <c r="U31" s="168" t="str">
        <f t="shared" si="31"/>
        <v>-</v>
      </c>
      <c r="V31" s="169"/>
      <c r="W31" s="168">
        <f t="shared" si="32"/>
        <v>11</v>
      </c>
      <c r="X31" s="169"/>
      <c r="Y31" s="168">
        <f t="shared" si="33"/>
        <v>5</v>
      </c>
      <c r="Z31" s="169"/>
      <c r="AA31" s="168" t="str">
        <f t="shared" si="34"/>
        <v>-</v>
      </c>
      <c r="AB31" s="169"/>
      <c r="AC31" s="168">
        <f t="shared" si="35"/>
        <v>4</v>
      </c>
      <c r="AD31" s="169"/>
      <c r="AE31" s="180">
        <f t="shared" si="36"/>
        <v>15</v>
      </c>
      <c r="AF31" s="180"/>
      <c r="AG31" s="192">
        <f t="shared" si="37"/>
        <v>0</v>
      </c>
      <c r="AH31" s="193"/>
      <c r="AJ31" s="26">
        <f t="shared" si="21"/>
        <v>8</v>
      </c>
    </row>
    <row r="32" spans="1:36" x14ac:dyDescent="0.35">
      <c r="B32" s="14" t="str">
        <f t="shared" si="19"/>
        <v>Alex</v>
      </c>
      <c r="C32" s="171">
        <f t="shared" si="22"/>
        <v>7</v>
      </c>
      <c r="D32" s="172"/>
      <c r="E32" s="171">
        <f t="shared" si="23"/>
        <v>11</v>
      </c>
      <c r="F32" s="172"/>
      <c r="G32" s="171" t="str">
        <f t="shared" si="24"/>
        <v>-</v>
      </c>
      <c r="H32" s="172"/>
      <c r="I32" s="171">
        <f t="shared" si="25"/>
        <v>6</v>
      </c>
      <c r="J32" s="172"/>
      <c r="K32" s="171" t="str">
        <f t="shared" si="26"/>
        <v>-</v>
      </c>
      <c r="L32" s="172"/>
      <c r="M32" s="171">
        <f t="shared" si="27"/>
        <v>16</v>
      </c>
      <c r="N32" s="172"/>
      <c r="O32" s="171" t="str">
        <f t="shared" si="28"/>
        <v>-</v>
      </c>
      <c r="P32" s="172"/>
      <c r="Q32" s="171">
        <f t="shared" si="29"/>
        <v>3</v>
      </c>
      <c r="R32" s="172"/>
      <c r="S32" s="171">
        <f t="shared" si="30"/>
        <v>14</v>
      </c>
      <c r="T32" s="172"/>
      <c r="U32" s="171" t="str">
        <f t="shared" si="31"/>
        <v>-</v>
      </c>
      <c r="V32" s="172"/>
      <c r="W32" s="171">
        <f t="shared" si="32"/>
        <v>13</v>
      </c>
      <c r="X32" s="172"/>
      <c r="Y32" s="171">
        <f t="shared" si="33"/>
        <v>12</v>
      </c>
      <c r="Z32" s="172"/>
      <c r="AA32" s="171" t="str">
        <f t="shared" si="34"/>
        <v>-</v>
      </c>
      <c r="AB32" s="172"/>
      <c r="AC32" s="171" t="str">
        <f t="shared" si="35"/>
        <v>-</v>
      </c>
      <c r="AD32" s="172"/>
      <c r="AE32" s="180">
        <f t="shared" si="36"/>
        <v>15</v>
      </c>
      <c r="AF32" s="180"/>
      <c r="AG32" s="194">
        <f t="shared" si="37"/>
        <v>0</v>
      </c>
      <c r="AH32" s="195"/>
      <c r="AJ32" s="26">
        <f t="shared" si="21"/>
        <v>9</v>
      </c>
    </row>
    <row r="33" spans="2:36" x14ac:dyDescent="0.35">
      <c r="B33" s="13" t="str">
        <f t="shared" si="19"/>
        <v>Katelyn</v>
      </c>
      <c r="C33" s="168">
        <f t="shared" si="22"/>
        <v>10</v>
      </c>
      <c r="D33" s="169"/>
      <c r="E33" s="168">
        <f t="shared" si="23"/>
        <v>12</v>
      </c>
      <c r="F33" s="169"/>
      <c r="G33" s="168">
        <f t="shared" si="24"/>
        <v>3</v>
      </c>
      <c r="H33" s="169"/>
      <c r="I33" s="168">
        <f t="shared" si="25"/>
        <v>9</v>
      </c>
      <c r="J33" s="169"/>
      <c r="K33" s="168">
        <f t="shared" si="26"/>
        <v>7</v>
      </c>
      <c r="L33" s="169"/>
      <c r="M33" s="168">
        <f t="shared" si="27"/>
        <v>16</v>
      </c>
      <c r="N33" s="169"/>
      <c r="O33" s="168" t="str">
        <f t="shared" si="28"/>
        <v>-</v>
      </c>
      <c r="P33" s="169"/>
      <c r="Q33" s="168">
        <f t="shared" si="29"/>
        <v>2</v>
      </c>
      <c r="R33" s="169"/>
      <c r="S33" s="168">
        <f t="shared" si="30"/>
        <v>14</v>
      </c>
      <c r="T33" s="169"/>
      <c r="U33" s="168" t="str">
        <f t="shared" si="31"/>
        <v>-</v>
      </c>
      <c r="V33" s="169"/>
      <c r="W33" s="168">
        <f t="shared" si="32"/>
        <v>15</v>
      </c>
      <c r="X33" s="169"/>
      <c r="Y33" s="168">
        <f t="shared" si="33"/>
        <v>4</v>
      </c>
      <c r="Z33" s="169"/>
      <c r="AA33" s="168" t="str">
        <f t="shared" si="34"/>
        <v>-</v>
      </c>
      <c r="AB33" s="169"/>
      <c r="AC33" s="168">
        <f t="shared" si="35"/>
        <v>6</v>
      </c>
      <c r="AD33" s="169"/>
      <c r="AE33" s="180">
        <f t="shared" si="36"/>
        <v>13</v>
      </c>
      <c r="AF33" s="180"/>
      <c r="AG33" s="192">
        <f t="shared" si="37"/>
        <v>0</v>
      </c>
      <c r="AH33" s="193"/>
      <c r="AJ33" s="26">
        <f t="shared" si="21"/>
        <v>12</v>
      </c>
    </row>
    <row r="34" spans="2:36" x14ac:dyDescent="0.35">
      <c r="B34" s="14" t="str">
        <f t="shared" si="19"/>
        <v>Shelby</v>
      </c>
      <c r="C34" s="171">
        <f t="shared" si="22"/>
        <v>10</v>
      </c>
      <c r="D34" s="172"/>
      <c r="E34" s="171">
        <f t="shared" si="23"/>
        <v>4</v>
      </c>
      <c r="F34" s="172"/>
      <c r="G34" s="171" t="str">
        <f t="shared" si="24"/>
        <v>-</v>
      </c>
      <c r="H34" s="172"/>
      <c r="I34" s="171" t="str">
        <f t="shared" si="25"/>
        <v>-</v>
      </c>
      <c r="J34" s="172"/>
      <c r="K34" s="171" t="str">
        <f t="shared" si="26"/>
        <v>-</v>
      </c>
      <c r="L34" s="172"/>
      <c r="M34" s="171">
        <f t="shared" si="27"/>
        <v>2</v>
      </c>
      <c r="N34" s="172"/>
      <c r="O34" s="171" t="str">
        <f t="shared" si="28"/>
        <v>-</v>
      </c>
      <c r="P34" s="172"/>
      <c r="Q34" s="171">
        <f t="shared" si="29"/>
        <v>11</v>
      </c>
      <c r="R34" s="172"/>
      <c r="S34" s="171">
        <f t="shared" si="30"/>
        <v>8</v>
      </c>
      <c r="T34" s="172"/>
      <c r="U34" s="171">
        <f t="shared" si="31"/>
        <v>5</v>
      </c>
      <c r="V34" s="172"/>
      <c r="W34" s="171">
        <f t="shared" si="32"/>
        <v>15</v>
      </c>
      <c r="X34" s="172"/>
      <c r="Y34" s="171" t="str">
        <f t="shared" si="33"/>
        <v>-</v>
      </c>
      <c r="Z34" s="172"/>
      <c r="AA34" s="171" t="str">
        <f t="shared" si="34"/>
        <v>-</v>
      </c>
      <c r="AB34" s="172"/>
      <c r="AC34" s="171" t="str">
        <f t="shared" si="35"/>
        <v>-</v>
      </c>
      <c r="AD34" s="172"/>
      <c r="AE34" s="180" t="str">
        <f t="shared" si="36"/>
        <v>-</v>
      </c>
      <c r="AF34" s="180"/>
      <c r="AG34" s="194">
        <f t="shared" si="37"/>
        <v>0</v>
      </c>
      <c r="AH34" s="195"/>
      <c r="AJ34" s="26">
        <f t="shared" si="21"/>
        <v>7</v>
      </c>
    </row>
    <row r="35" spans="2:36" x14ac:dyDescent="0.35">
      <c r="B35" s="13" t="str">
        <f t="shared" si="19"/>
        <v>Chris</v>
      </c>
      <c r="C35" s="168">
        <f t="shared" si="22"/>
        <v>3</v>
      </c>
      <c r="D35" s="169"/>
      <c r="E35" s="168">
        <f t="shared" si="23"/>
        <v>5</v>
      </c>
      <c r="F35" s="169"/>
      <c r="G35" s="168" t="str">
        <f t="shared" si="24"/>
        <v>-</v>
      </c>
      <c r="H35" s="169"/>
      <c r="I35" s="168">
        <f t="shared" si="25"/>
        <v>4</v>
      </c>
      <c r="J35" s="169"/>
      <c r="K35" s="168">
        <f t="shared" si="26"/>
        <v>7</v>
      </c>
      <c r="L35" s="169"/>
      <c r="M35" s="168">
        <f t="shared" si="27"/>
        <v>16</v>
      </c>
      <c r="N35" s="169"/>
      <c r="O35" s="168">
        <f t="shared" si="28"/>
        <v>8</v>
      </c>
      <c r="P35" s="169"/>
      <c r="Q35" s="168" t="str">
        <f t="shared" si="29"/>
        <v>-</v>
      </c>
      <c r="R35" s="169"/>
      <c r="S35" s="168">
        <f t="shared" si="30"/>
        <v>15</v>
      </c>
      <c r="T35" s="169"/>
      <c r="U35" s="168" t="str">
        <f t="shared" si="31"/>
        <v>-</v>
      </c>
      <c r="V35" s="169"/>
      <c r="W35" s="168">
        <f t="shared" si="32"/>
        <v>13</v>
      </c>
      <c r="X35" s="169"/>
      <c r="Y35" s="168">
        <f t="shared" si="33"/>
        <v>9</v>
      </c>
      <c r="Z35" s="169"/>
      <c r="AA35" s="168" t="str">
        <f t="shared" si="34"/>
        <v>-</v>
      </c>
      <c r="AB35" s="169"/>
      <c r="AC35" s="168" t="str">
        <f t="shared" si="35"/>
        <v>-</v>
      </c>
      <c r="AD35" s="169"/>
      <c r="AE35" s="180">
        <f t="shared" si="36"/>
        <v>14</v>
      </c>
      <c r="AF35" s="180"/>
      <c r="AG35" s="192">
        <f t="shared" si="37"/>
        <v>0</v>
      </c>
      <c r="AH35" s="193"/>
      <c r="AJ35" s="26">
        <f t="shared" si="21"/>
        <v>10</v>
      </c>
    </row>
    <row r="36" spans="2:36" x14ac:dyDescent="0.35">
      <c r="B36" s="14" t="str">
        <f t="shared" si="19"/>
        <v>Jeremy</v>
      </c>
      <c r="C36" s="171">
        <f t="shared" si="22"/>
        <v>10</v>
      </c>
      <c r="D36" s="172"/>
      <c r="E36" s="171">
        <f t="shared" si="23"/>
        <v>14</v>
      </c>
      <c r="F36" s="172"/>
      <c r="G36" s="171" t="str">
        <f t="shared" si="24"/>
        <v>-</v>
      </c>
      <c r="H36" s="172"/>
      <c r="I36" s="171">
        <f t="shared" si="25"/>
        <v>15</v>
      </c>
      <c r="J36" s="172"/>
      <c r="K36" s="171">
        <f t="shared" si="26"/>
        <v>2</v>
      </c>
      <c r="L36" s="172"/>
      <c r="M36" s="171">
        <f t="shared" si="27"/>
        <v>13</v>
      </c>
      <c r="N36" s="172"/>
      <c r="O36" s="171">
        <f t="shared" si="28"/>
        <v>8</v>
      </c>
      <c r="P36" s="172"/>
      <c r="Q36" s="171">
        <f t="shared" si="29"/>
        <v>7</v>
      </c>
      <c r="R36" s="172"/>
      <c r="S36" s="171" t="str">
        <f t="shared" si="30"/>
        <v>-</v>
      </c>
      <c r="T36" s="172"/>
      <c r="U36" s="171" t="str">
        <f t="shared" si="31"/>
        <v>-</v>
      </c>
      <c r="V36" s="172"/>
      <c r="W36" s="171">
        <f t="shared" si="32"/>
        <v>12</v>
      </c>
      <c r="X36" s="172"/>
      <c r="Y36" s="171">
        <f t="shared" si="33"/>
        <v>4</v>
      </c>
      <c r="Z36" s="172"/>
      <c r="AA36" s="171">
        <f t="shared" si="34"/>
        <v>5</v>
      </c>
      <c r="AB36" s="172"/>
      <c r="AC36" s="171" t="str">
        <f t="shared" si="35"/>
        <v>-</v>
      </c>
      <c r="AD36" s="172"/>
      <c r="AE36" s="180">
        <f t="shared" si="36"/>
        <v>16</v>
      </c>
      <c r="AF36" s="180"/>
      <c r="AG36" s="194">
        <f t="shared" si="37"/>
        <v>0</v>
      </c>
      <c r="AH36" s="195"/>
      <c r="AJ36" s="26">
        <f t="shared" si="21"/>
        <v>11</v>
      </c>
    </row>
    <row r="37" spans="2:36" x14ac:dyDescent="0.35">
      <c r="B37" s="13" t="str">
        <f t="shared" si="19"/>
        <v>Sam</v>
      </c>
      <c r="C37" s="168">
        <f t="shared" si="22"/>
        <v>12</v>
      </c>
      <c r="D37" s="169"/>
      <c r="E37" s="168">
        <f t="shared" si="23"/>
        <v>13</v>
      </c>
      <c r="F37" s="169"/>
      <c r="G37" s="168" t="str">
        <f t="shared" si="24"/>
        <v>-</v>
      </c>
      <c r="H37" s="169"/>
      <c r="I37" s="168" t="str">
        <f t="shared" si="25"/>
        <v>-</v>
      </c>
      <c r="J37" s="169"/>
      <c r="K37" s="168" t="str">
        <f t="shared" si="26"/>
        <v>-</v>
      </c>
      <c r="L37" s="169"/>
      <c r="M37" s="168">
        <f t="shared" si="27"/>
        <v>16</v>
      </c>
      <c r="N37" s="169"/>
      <c r="O37" s="168" t="str">
        <f t="shared" si="28"/>
        <v>-</v>
      </c>
      <c r="P37" s="169"/>
      <c r="Q37" s="168" t="str">
        <f t="shared" si="29"/>
        <v>-</v>
      </c>
      <c r="R37" s="169"/>
      <c r="S37" s="168">
        <f t="shared" si="30"/>
        <v>15</v>
      </c>
      <c r="T37" s="169"/>
      <c r="U37" s="168" t="str">
        <f t="shared" si="31"/>
        <v>-</v>
      </c>
      <c r="V37" s="169"/>
      <c r="W37" s="168">
        <f t="shared" si="32"/>
        <v>14</v>
      </c>
      <c r="X37" s="169"/>
      <c r="Y37" s="168" t="str">
        <f t="shared" si="33"/>
        <v>-</v>
      </c>
      <c r="Z37" s="169"/>
      <c r="AA37" s="168">
        <f t="shared" si="34"/>
        <v>5</v>
      </c>
      <c r="AB37" s="169"/>
      <c r="AC37" s="168" t="str">
        <f t="shared" si="35"/>
        <v>-</v>
      </c>
      <c r="AD37" s="169"/>
      <c r="AE37" s="180">
        <f t="shared" si="36"/>
        <v>10</v>
      </c>
      <c r="AF37" s="180"/>
      <c r="AG37" s="192">
        <f t="shared" si="37"/>
        <v>0</v>
      </c>
      <c r="AH37" s="193"/>
      <c r="AJ37" s="26">
        <f t="shared" si="21"/>
        <v>7</v>
      </c>
    </row>
    <row r="38" spans="2:36" x14ac:dyDescent="0.35">
      <c r="B38" s="14" t="str">
        <f t="shared" si="19"/>
        <v>Cody</v>
      </c>
      <c r="C38" s="171">
        <f t="shared" si="22"/>
        <v>13</v>
      </c>
      <c r="D38" s="172"/>
      <c r="E38" s="171">
        <f t="shared" si="23"/>
        <v>9</v>
      </c>
      <c r="F38" s="172"/>
      <c r="G38" s="171" t="str">
        <f t="shared" si="24"/>
        <v>-</v>
      </c>
      <c r="H38" s="172"/>
      <c r="I38" s="171">
        <f t="shared" si="25"/>
        <v>10</v>
      </c>
      <c r="J38" s="172"/>
      <c r="K38" s="171" t="str">
        <f t="shared" si="26"/>
        <v>-</v>
      </c>
      <c r="L38" s="172"/>
      <c r="M38" s="171">
        <f t="shared" si="27"/>
        <v>15</v>
      </c>
      <c r="N38" s="172"/>
      <c r="O38" s="171" t="str">
        <f t="shared" si="28"/>
        <v>-</v>
      </c>
      <c r="P38" s="172"/>
      <c r="Q38" s="171">
        <f t="shared" si="29"/>
        <v>8</v>
      </c>
      <c r="R38" s="172"/>
      <c r="S38" s="171">
        <f t="shared" si="30"/>
        <v>11</v>
      </c>
      <c r="T38" s="172"/>
      <c r="U38" s="171" t="str">
        <f t="shared" si="31"/>
        <v>-</v>
      </c>
      <c r="V38" s="172"/>
      <c r="W38" s="171">
        <f t="shared" si="32"/>
        <v>16</v>
      </c>
      <c r="X38" s="172"/>
      <c r="Y38" s="171">
        <f t="shared" si="33"/>
        <v>2</v>
      </c>
      <c r="Z38" s="172"/>
      <c r="AA38" s="171" t="str">
        <f t="shared" si="34"/>
        <v>-</v>
      </c>
      <c r="AB38" s="172"/>
      <c r="AC38" s="171" t="str">
        <f t="shared" si="35"/>
        <v>-</v>
      </c>
      <c r="AD38" s="172"/>
      <c r="AE38" s="180">
        <f t="shared" si="36"/>
        <v>14</v>
      </c>
      <c r="AF38" s="180"/>
      <c r="AG38" s="194">
        <f t="shared" si="37"/>
        <v>0</v>
      </c>
      <c r="AH38" s="195"/>
      <c r="AJ38" s="26">
        <f t="shared" si="21"/>
        <v>9</v>
      </c>
    </row>
    <row r="39" spans="2:36" x14ac:dyDescent="0.35">
      <c r="B39" s="13" t="str">
        <f t="shared" si="19"/>
        <v>Tom</v>
      </c>
      <c r="C39" s="168">
        <f t="shared" si="22"/>
        <v>4</v>
      </c>
      <c r="D39" s="169"/>
      <c r="E39" s="168">
        <f t="shared" si="23"/>
        <v>14</v>
      </c>
      <c r="F39" s="169"/>
      <c r="G39" s="168" t="str">
        <f t="shared" si="24"/>
        <v>-</v>
      </c>
      <c r="H39" s="169"/>
      <c r="I39" s="168">
        <f t="shared" si="25"/>
        <v>9</v>
      </c>
      <c r="J39" s="169"/>
      <c r="K39" s="168">
        <f t="shared" si="26"/>
        <v>5</v>
      </c>
      <c r="L39" s="169"/>
      <c r="M39" s="168">
        <f t="shared" si="27"/>
        <v>15</v>
      </c>
      <c r="N39" s="169"/>
      <c r="O39" s="168" t="str">
        <f t="shared" si="28"/>
        <v>-</v>
      </c>
      <c r="P39" s="169"/>
      <c r="Q39" s="168" t="str">
        <f t="shared" si="29"/>
        <v>-</v>
      </c>
      <c r="R39" s="169"/>
      <c r="S39" s="168">
        <f t="shared" si="30"/>
        <v>13</v>
      </c>
      <c r="T39" s="169"/>
      <c r="U39" s="168">
        <f t="shared" si="31"/>
        <v>7</v>
      </c>
      <c r="V39" s="169"/>
      <c r="W39" s="168">
        <f t="shared" si="32"/>
        <v>12</v>
      </c>
      <c r="X39" s="169"/>
      <c r="Y39" s="168" t="str">
        <f t="shared" si="33"/>
        <v>-</v>
      </c>
      <c r="Z39" s="169"/>
      <c r="AA39" s="168" t="str">
        <f t="shared" si="34"/>
        <v>-</v>
      </c>
      <c r="AB39" s="169"/>
      <c r="AC39" s="168">
        <f t="shared" si="35"/>
        <v>11</v>
      </c>
      <c r="AD39" s="169"/>
      <c r="AE39" s="180">
        <f t="shared" si="36"/>
        <v>16</v>
      </c>
      <c r="AF39" s="180"/>
      <c r="AG39" s="192">
        <f t="shared" si="37"/>
        <v>0</v>
      </c>
      <c r="AH39" s="193"/>
      <c r="AJ39" s="26">
        <f t="shared" si="21"/>
        <v>10</v>
      </c>
    </row>
    <row r="40" spans="2:36" x14ac:dyDescent="0.35">
      <c r="B40" s="14" t="str">
        <f t="shared" si="19"/>
        <v>Austin</v>
      </c>
      <c r="C40" s="171" t="str">
        <f t="shared" si="22"/>
        <v>-</v>
      </c>
      <c r="D40" s="172"/>
      <c r="E40" s="171">
        <f t="shared" si="23"/>
        <v>10</v>
      </c>
      <c r="F40" s="172"/>
      <c r="G40" s="171" t="str">
        <f t="shared" si="24"/>
        <v>-</v>
      </c>
      <c r="H40" s="172"/>
      <c r="I40" s="171" t="str">
        <f t="shared" si="25"/>
        <v>-</v>
      </c>
      <c r="J40" s="172"/>
      <c r="K40" s="171" t="str">
        <f t="shared" si="26"/>
        <v>-</v>
      </c>
      <c r="L40" s="172"/>
      <c r="M40" s="171">
        <f t="shared" si="27"/>
        <v>16</v>
      </c>
      <c r="N40" s="172"/>
      <c r="O40" s="171">
        <f t="shared" si="28"/>
        <v>5</v>
      </c>
      <c r="P40" s="172"/>
      <c r="Q40" s="171">
        <f t="shared" si="29"/>
        <v>4</v>
      </c>
      <c r="R40" s="172"/>
      <c r="S40" s="171">
        <f t="shared" si="30"/>
        <v>11</v>
      </c>
      <c r="T40" s="172"/>
      <c r="U40" s="171" t="str">
        <f t="shared" si="31"/>
        <v>-</v>
      </c>
      <c r="V40" s="172"/>
      <c r="W40" s="171">
        <f t="shared" si="32"/>
        <v>15</v>
      </c>
      <c r="X40" s="172"/>
      <c r="Y40" s="171">
        <f t="shared" si="33"/>
        <v>7</v>
      </c>
      <c r="Z40" s="172"/>
      <c r="AA40" s="171" t="str">
        <f t="shared" si="34"/>
        <v>-</v>
      </c>
      <c r="AB40" s="172"/>
      <c r="AC40" s="171" t="str">
        <f t="shared" si="35"/>
        <v>-</v>
      </c>
      <c r="AD40" s="172"/>
      <c r="AE40" s="180">
        <f t="shared" si="36"/>
        <v>13</v>
      </c>
      <c r="AF40" s="180"/>
      <c r="AG40" s="194">
        <f t="shared" si="37"/>
        <v>0</v>
      </c>
      <c r="AH40" s="195"/>
      <c r="AJ40" s="26">
        <f t="shared" si="21"/>
        <v>8</v>
      </c>
    </row>
    <row r="41" spans="2:36" x14ac:dyDescent="0.35">
      <c r="B41" s="13" t="str">
        <f t="shared" si="19"/>
        <v>Cecil</v>
      </c>
      <c r="C41" s="168" t="str">
        <f t="shared" si="22"/>
        <v>-</v>
      </c>
      <c r="D41" s="169"/>
      <c r="E41" s="168">
        <f t="shared" si="23"/>
        <v>8</v>
      </c>
      <c r="F41" s="169"/>
      <c r="G41" s="168" t="str">
        <f t="shared" si="24"/>
        <v>-</v>
      </c>
      <c r="H41" s="169"/>
      <c r="I41" s="168">
        <f t="shared" si="25"/>
        <v>12</v>
      </c>
      <c r="J41" s="169"/>
      <c r="K41" s="168" t="str">
        <f t="shared" si="26"/>
        <v>-</v>
      </c>
      <c r="L41" s="169"/>
      <c r="M41" s="168">
        <f t="shared" si="27"/>
        <v>16</v>
      </c>
      <c r="N41" s="169"/>
      <c r="O41" s="168">
        <f t="shared" si="28"/>
        <v>4</v>
      </c>
      <c r="P41" s="169"/>
      <c r="Q41" s="168">
        <f t="shared" si="29"/>
        <v>10</v>
      </c>
      <c r="R41" s="169"/>
      <c r="S41" s="168">
        <f t="shared" si="30"/>
        <v>15</v>
      </c>
      <c r="T41" s="169"/>
      <c r="U41" s="168" t="str">
        <f t="shared" si="31"/>
        <v>-</v>
      </c>
      <c r="V41" s="169"/>
      <c r="W41" s="168">
        <f t="shared" si="32"/>
        <v>13</v>
      </c>
      <c r="X41" s="169"/>
      <c r="Y41" s="168">
        <f t="shared" si="33"/>
        <v>5</v>
      </c>
      <c r="Z41" s="169"/>
      <c r="AA41" s="168" t="str">
        <f t="shared" si="34"/>
        <v>-</v>
      </c>
      <c r="AB41" s="169"/>
      <c r="AC41" s="168">
        <f t="shared" si="35"/>
        <v>2</v>
      </c>
      <c r="AD41" s="169"/>
      <c r="AE41" s="180">
        <f t="shared" si="36"/>
        <v>14</v>
      </c>
      <c r="AF41" s="180"/>
      <c r="AG41" s="192">
        <f t="shared" si="37"/>
        <v>0</v>
      </c>
      <c r="AH41" s="193"/>
      <c r="AJ41" s="26">
        <f t="shared" si="21"/>
        <v>10</v>
      </c>
    </row>
    <row r="42" spans="2:36" x14ac:dyDescent="0.35">
      <c r="B42" s="14" t="str">
        <f t="shared" si="19"/>
        <v>Thadd</v>
      </c>
      <c r="C42" s="171">
        <f t="shared" si="22"/>
        <v>12</v>
      </c>
      <c r="D42" s="172"/>
      <c r="E42" s="171">
        <f t="shared" si="23"/>
        <v>9</v>
      </c>
      <c r="F42" s="172"/>
      <c r="G42" s="171">
        <f t="shared" si="24"/>
        <v>5</v>
      </c>
      <c r="H42" s="172"/>
      <c r="I42" s="171">
        <f t="shared" si="25"/>
        <v>10</v>
      </c>
      <c r="J42" s="172"/>
      <c r="K42" s="171">
        <f t="shared" si="26"/>
        <v>3</v>
      </c>
      <c r="L42" s="172"/>
      <c r="M42" s="171">
        <f t="shared" si="27"/>
        <v>14</v>
      </c>
      <c r="N42" s="172"/>
      <c r="O42" s="171" t="str">
        <f t="shared" si="28"/>
        <v>-</v>
      </c>
      <c r="P42" s="172"/>
      <c r="Q42" s="171">
        <f t="shared" si="29"/>
        <v>7</v>
      </c>
      <c r="R42" s="172"/>
      <c r="S42" s="171" t="str">
        <f t="shared" si="30"/>
        <v>-</v>
      </c>
      <c r="T42" s="172"/>
      <c r="U42" s="171" t="str">
        <f t="shared" si="31"/>
        <v>-</v>
      </c>
      <c r="V42" s="172"/>
      <c r="W42" s="171">
        <f t="shared" si="32"/>
        <v>16</v>
      </c>
      <c r="X42" s="172"/>
      <c r="Y42" s="171" t="str">
        <f t="shared" si="33"/>
        <v>-</v>
      </c>
      <c r="Z42" s="172"/>
      <c r="AA42" s="171" t="str">
        <f t="shared" si="34"/>
        <v>-</v>
      </c>
      <c r="AB42" s="172"/>
      <c r="AC42" s="171" t="str">
        <f t="shared" si="35"/>
        <v>-</v>
      </c>
      <c r="AD42" s="172"/>
      <c r="AE42" s="180">
        <f t="shared" si="36"/>
        <v>15</v>
      </c>
      <c r="AF42" s="180"/>
      <c r="AG42" s="194">
        <f t="shared" si="37"/>
        <v>0</v>
      </c>
      <c r="AH42" s="195"/>
      <c r="AJ42" s="26">
        <f t="shared" si="21"/>
        <v>9</v>
      </c>
    </row>
    <row r="43" spans="2:36" x14ac:dyDescent="0.35">
      <c r="B43" s="13" t="s">
        <v>3</v>
      </c>
      <c r="C43" s="168">
        <f t="shared" si="22"/>
        <v>6</v>
      </c>
      <c r="D43" s="169"/>
      <c r="E43" s="168">
        <f t="shared" si="23"/>
        <v>4</v>
      </c>
      <c r="F43" s="169"/>
      <c r="G43" s="168" t="str">
        <f t="shared" si="24"/>
        <v>-</v>
      </c>
      <c r="H43" s="169"/>
      <c r="I43" s="168">
        <f t="shared" si="25"/>
        <v>9</v>
      </c>
      <c r="J43" s="169"/>
      <c r="K43" s="168" t="str">
        <f t="shared" si="26"/>
        <v>-</v>
      </c>
      <c r="L43" s="169"/>
      <c r="M43" s="168">
        <f t="shared" si="27"/>
        <v>15</v>
      </c>
      <c r="N43" s="169"/>
      <c r="O43" s="168" t="str">
        <f t="shared" si="28"/>
        <v>-</v>
      </c>
      <c r="P43" s="169"/>
      <c r="Q43" s="168">
        <f t="shared" si="29"/>
        <v>12</v>
      </c>
      <c r="R43" s="169"/>
      <c r="S43" s="168">
        <f t="shared" si="30"/>
        <v>13</v>
      </c>
      <c r="T43" s="169"/>
      <c r="U43" s="168" t="str">
        <f t="shared" si="31"/>
        <v>-</v>
      </c>
      <c r="V43" s="169"/>
      <c r="W43" s="168">
        <f t="shared" si="32"/>
        <v>14</v>
      </c>
      <c r="X43" s="169"/>
      <c r="Y43" s="168" t="str">
        <f t="shared" si="33"/>
        <v>-</v>
      </c>
      <c r="Z43" s="169"/>
      <c r="AA43" s="168">
        <f t="shared" si="34"/>
        <v>7</v>
      </c>
      <c r="AB43" s="169"/>
      <c r="AC43" s="168">
        <f t="shared" si="35"/>
        <v>11</v>
      </c>
      <c r="AD43" s="169"/>
      <c r="AE43" s="180">
        <f t="shared" si="36"/>
        <v>16</v>
      </c>
      <c r="AF43" s="180"/>
      <c r="AG43" s="168">
        <f t="shared" si="37"/>
        <v>0</v>
      </c>
      <c r="AH43" s="170"/>
      <c r="AJ43" s="26">
        <f t="shared" si="21"/>
        <v>10</v>
      </c>
    </row>
    <row r="44" spans="2:36" x14ac:dyDescent="0.35">
      <c r="B44" s="50" t="s">
        <v>184</v>
      </c>
      <c r="C44" s="171">
        <f t="shared" si="22"/>
        <v>6</v>
      </c>
      <c r="D44" s="172"/>
      <c r="E44" s="171">
        <f t="shared" si="23"/>
        <v>8</v>
      </c>
      <c r="F44" s="172"/>
      <c r="G44" s="171" t="str">
        <f t="shared" si="24"/>
        <v>-</v>
      </c>
      <c r="H44" s="172"/>
      <c r="I44" s="171">
        <f t="shared" si="25"/>
        <v>4</v>
      </c>
      <c r="J44" s="172"/>
      <c r="K44" s="171">
        <f t="shared" si="26"/>
        <v>7</v>
      </c>
      <c r="L44" s="172"/>
      <c r="M44" s="171">
        <f t="shared" si="27"/>
        <v>16</v>
      </c>
      <c r="N44" s="172"/>
      <c r="O44" s="171" t="str">
        <f t="shared" si="28"/>
        <v>-</v>
      </c>
      <c r="P44" s="172"/>
      <c r="Q44" s="171">
        <f t="shared" si="29"/>
        <v>12</v>
      </c>
      <c r="R44" s="172"/>
      <c r="S44" s="171">
        <f t="shared" si="30"/>
        <v>13</v>
      </c>
      <c r="T44" s="172"/>
      <c r="U44" s="171" t="str">
        <f t="shared" si="31"/>
        <v>-</v>
      </c>
      <c r="V44" s="172"/>
      <c r="W44" s="171">
        <f t="shared" si="32"/>
        <v>14</v>
      </c>
      <c r="X44" s="172"/>
      <c r="Y44" s="171">
        <f t="shared" si="33"/>
        <v>10</v>
      </c>
      <c r="Z44" s="172"/>
      <c r="AA44" s="171" t="str">
        <f t="shared" si="34"/>
        <v>-</v>
      </c>
      <c r="AB44" s="172"/>
      <c r="AC44" s="171" t="str">
        <f t="shared" si="35"/>
        <v>-</v>
      </c>
      <c r="AD44" s="172"/>
      <c r="AE44" s="180">
        <f t="shared" si="36"/>
        <v>15</v>
      </c>
      <c r="AF44" s="180"/>
      <c r="AG44" s="171">
        <f t="shared" si="37"/>
        <v>0</v>
      </c>
      <c r="AH44" s="173"/>
      <c r="AJ44" s="26">
        <f t="shared" si="21"/>
        <v>10</v>
      </c>
    </row>
    <row r="45" spans="2:36" x14ac:dyDescent="0.35">
      <c r="B45" s="13" t="s">
        <v>230</v>
      </c>
      <c r="C45" s="168">
        <f t="shared" si="22"/>
        <v>9</v>
      </c>
      <c r="D45" s="169"/>
      <c r="E45" s="168" t="str">
        <f t="shared" si="23"/>
        <v>-</v>
      </c>
      <c r="F45" s="169"/>
      <c r="G45" s="168" t="str">
        <f t="shared" si="24"/>
        <v>-</v>
      </c>
      <c r="H45" s="169"/>
      <c r="I45" s="168">
        <f t="shared" si="25"/>
        <v>13</v>
      </c>
      <c r="J45" s="169"/>
      <c r="K45" s="168" t="str">
        <f t="shared" si="26"/>
        <v>-</v>
      </c>
      <c r="L45" s="169"/>
      <c r="M45" s="168">
        <f t="shared" si="27"/>
        <v>12</v>
      </c>
      <c r="N45" s="169"/>
      <c r="O45" s="168" t="str">
        <f t="shared" si="28"/>
        <v>-</v>
      </c>
      <c r="P45" s="169"/>
      <c r="Q45" s="168">
        <f t="shared" si="29"/>
        <v>7</v>
      </c>
      <c r="R45" s="169"/>
      <c r="S45" s="168">
        <f t="shared" si="30"/>
        <v>10</v>
      </c>
      <c r="T45" s="169"/>
      <c r="U45" s="168" t="str">
        <f t="shared" si="31"/>
        <v>-</v>
      </c>
      <c r="V45" s="169"/>
      <c r="W45" s="168">
        <f t="shared" si="32"/>
        <v>15</v>
      </c>
      <c r="X45" s="169"/>
      <c r="Y45" s="168">
        <f t="shared" si="33"/>
        <v>6</v>
      </c>
      <c r="Z45" s="169"/>
      <c r="AA45" s="168" t="str">
        <f t="shared" si="34"/>
        <v>-</v>
      </c>
      <c r="AB45" s="169"/>
      <c r="AC45" s="168" t="str">
        <f t="shared" si="35"/>
        <v>-</v>
      </c>
      <c r="AD45" s="169"/>
      <c r="AE45" s="180" t="str">
        <f t="shared" si="36"/>
        <v>-</v>
      </c>
      <c r="AF45" s="180"/>
      <c r="AG45" s="75"/>
      <c r="AH45" s="77"/>
      <c r="AJ45" s="26">
        <f t="shared" si="21"/>
        <v>7</v>
      </c>
    </row>
    <row r="46" spans="2:36" ht="15" thickBot="1" x14ac:dyDescent="0.4">
      <c r="B46" s="86" t="s">
        <v>185</v>
      </c>
      <c r="C46" s="174">
        <f t="shared" si="22"/>
        <v>13</v>
      </c>
      <c r="D46" s="175"/>
      <c r="E46" s="174">
        <f t="shared" si="23"/>
        <v>7</v>
      </c>
      <c r="F46" s="175"/>
      <c r="G46" s="174" t="str">
        <f t="shared" si="24"/>
        <v>-</v>
      </c>
      <c r="H46" s="175"/>
      <c r="I46" s="174">
        <f t="shared" si="25"/>
        <v>12</v>
      </c>
      <c r="J46" s="175"/>
      <c r="K46" s="174" t="str">
        <f t="shared" si="26"/>
        <v>-</v>
      </c>
      <c r="L46" s="175"/>
      <c r="M46" s="174">
        <f t="shared" si="27"/>
        <v>16</v>
      </c>
      <c r="N46" s="175"/>
      <c r="O46" s="174">
        <f t="shared" si="28"/>
        <v>6</v>
      </c>
      <c r="P46" s="175"/>
      <c r="Q46" s="174" t="str">
        <f t="shared" si="29"/>
        <v>-</v>
      </c>
      <c r="R46" s="175"/>
      <c r="S46" s="174">
        <f t="shared" si="30"/>
        <v>5</v>
      </c>
      <c r="T46" s="175"/>
      <c r="U46" s="174" t="str">
        <f t="shared" si="31"/>
        <v>-</v>
      </c>
      <c r="V46" s="175"/>
      <c r="W46" s="174">
        <f t="shared" si="32"/>
        <v>14</v>
      </c>
      <c r="X46" s="175"/>
      <c r="Y46" s="174">
        <f t="shared" si="33"/>
        <v>4</v>
      </c>
      <c r="Z46" s="175"/>
      <c r="AA46" s="174" t="str">
        <f t="shared" si="34"/>
        <v>-</v>
      </c>
      <c r="AB46" s="175"/>
      <c r="AC46" s="174" t="str">
        <f t="shared" si="35"/>
        <v>-</v>
      </c>
      <c r="AD46" s="175"/>
      <c r="AE46" s="174">
        <f>IF(AE21="gb",AF21,"-")</f>
        <v>15</v>
      </c>
      <c r="AF46" s="175"/>
      <c r="AG46" s="190">
        <f t="shared" ref="AG46" si="38">IF(AG21="",AH21,"-")</f>
        <v>0</v>
      </c>
      <c r="AH46" s="191"/>
      <c r="AJ46" s="26">
        <f t="shared" si="21"/>
        <v>9</v>
      </c>
    </row>
    <row r="47" spans="2:36" x14ac:dyDescent="0.35">
      <c r="L47" s="12"/>
    </row>
    <row r="49" spans="5:5" x14ac:dyDescent="0.35">
      <c r="E49" t="s">
        <v>33</v>
      </c>
    </row>
  </sheetData>
  <mergeCells count="337">
    <mergeCell ref="AC22:AD22"/>
    <mergeCell ref="B2:AJ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G3:AH3"/>
    <mergeCell ref="U3:V3"/>
    <mergeCell ref="W3:X3"/>
    <mergeCell ref="Y3:Z3"/>
    <mergeCell ref="AA3:AB3"/>
    <mergeCell ref="AC3:AD3"/>
    <mergeCell ref="AE3:AF3"/>
    <mergeCell ref="AE22:AF22"/>
    <mergeCell ref="AE28:AF28"/>
    <mergeCell ref="AG28:AH28"/>
    <mergeCell ref="U28:V28"/>
    <mergeCell ref="W28:X28"/>
    <mergeCell ref="Y28:Z28"/>
    <mergeCell ref="AA28:AB28"/>
    <mergeCell ref="AC28:AD28"/>
    <mergeCell ref="C22:D22"/>
    <mergeCell ref="S28:T28"/>
    <mergeCell ref="C23:AI23"/>
    <mergeCell ref="C28:D28"/>
    <mergeCell ref="E28:F28"/>
    <mergeCell ref="G28:H28"/>
    <mergeCell ref="I28:J28"/>
    <mergeCell ref="K28:L28"/>
    <mergeCell ref="M28:N28"/>
    <mergeCell ref="O28:P28"/>
    <mergeCell ref="Q28:R28"/>
    <mergeCell ref="S22:T22"/>
    <mergeCell ref="AG22:AH22"/>
    <mergeCell ref="U22:V22"/>
    <mergeCell ref="W22:X22"/>
    <mergeCell ref="Y22:Z22"/>
    <mergeCell ref="AA22:AB22"/>
    <mergeCell ref="C29:D29"/>
    <mergeCell ref="E29:F29"/>
    <mergeCell ref="G29:H29"/>
    <mergeCell ref="I29:J29"/>
    <mergeCell ref="K29:L29"/>
    <mergeCell ref="M29:N29"/>
    <mergeCell ref="O29:P29"/>
    <mergeCell ref="Q29:R29"/>
    <mergeCell ref="E22:F22"/>
    <mergeCell ref="G22:H22"/>
    <mergeCell ref="I22:J22"/>
    <mergeCell ref="K22:L22"/>
    <mergeCell ref="M22:N22"/>
    <mergeCell ref="O22:P22"/>
    <mergeCell ref="Q22:R22"/>
    <mergeCell ref="S30:T30"/>
    <mergeCell ref="AE29:AF29"/>
    <mergeCell ref="AG29:AH29"/>
    <mergeCell ref="C30:D30"/>
    <mergeCell ref="E30:F30"/>
    <mergeCell ref="G30:H30"/>
    <mergeCell ref="I30:J30"/>
    <mergeCell ref="K30:L30"/>
    <mergeCell ref="M30:N30"/>
    <mergeCell ref="O30:P30"/>
    <mergeCell ref="Q30:R30"/>
    <mergeCell ref="S29:T29"/>
    <mergeCell ref="U29:V29"/>
    <mergeCell ref="W29:X29"/>
    <mergeCell ref="Y29:Z29"/>
    <mergeCell ref="AA29:AB29"/>
    <mergeCell ref="AC29:AD29"/>
    <mergeCell ref="AE30:AF30"/>
    <mergeCell ref="AG30:AH30"/>
    <mergeCell ref="U30:V30"/>
    <mergeCell ref="W30:X30"/>
    <mergeCell ref="Y30:Z30"/>
    <mergeCell ref="AA30:AB30"/>
    <mergeCell ref="AC30:AD30"/>
    <mergeCell ref="AG31:AH31"/>
    <mergeCell ref="C32:D32"/>
    <mergeCell ref="E32:F32"/>
    <mergeCell ref="G32:H32"/>
    <mergeCell ref="I32:J32"/>
    <mergeCell ref="K32:L32"/>
    <mergeCell ref="M32:N32"/>
    <mergeCell ref="O32:P32"/>
    <mergeCell ref="Q32:R32"/>
    <mergeCell ref="S31:T31"/>
    <mergeCell ref="U31:V31"/>
    <mergeCell ref="W31:X31"/>
    <mergeCell ref="Y31:Z31"/>
    <mergeCell ref="AA31:AB31"/>
    <mergeCell ref="AC31:AD31"/>
    <mergeCell ref="AE32:AF32"/>
    <mergeCell ref="AG32:AH32"/>
    <mergeCell ref="U32:V32"/>
    <mergeCell ref="W32:X32"/>
    <mergeCell ref="Y32:Z32"/>
    <mergeCell ref="AA32:AB32"/>
    <mergeCell ref="AC32:AD32"/>
    <mergeCell ref="C31:D31"/>
    <mergeCell ref="E31:F31"/>
    <mergeCell ref="G33:H33"/>
    <mergeCell ref="I33:J33"/>
    <mergeCell ref="K33:L33"/>
    <mergeCell ref="M33:N33"/>
    <mergeCell ref="O33:P33"/>
    <mergeCell ref="Q33:R33"/>
    <mergeCell ref="S32:T32"/>
    <mergeCell ref="AE31:AF31"/>
    <mergeCell ref="G31:H31"/>
    <mergeCell ref="I31:J31"/>
    <mergeCell ref="K31:L31"/>
    <mergeCell ref="M31:N31"/>
    <mergeCell ref="O31:P31"/>
    <mergeCell ref="Q31:R31"/>
    <mergeCell ref="AE33:AF33"/>
    <mergeCell ref="AG33:AH33"/>
    <mergeCell ref="C34:D34"/>
    <mergeCell ref="E34:F34"/>
    <mergeCell ref="G34:H34"/>
    <mergeCell ref="I34:J34"/>
    <mergeCell ref="K34:L34"/>
    <mergeCell ref="M34:N34"/>
    <mergeCell ref="O34:P34"/>
    <mergeCell ref="Q34:R34"/>
    <mergeCell ref="S33:T33"/>
    <mergeCell ref="U33:V33"/>
    <mergeCell ref="W33:X33"/>
    <mergeCell ref="Y33:Z33"/>
    <mergeCell ref="AA33:AB33"/>
    <mergeCell ref="AC33:AD33"/>
    <mergeCell ref="AE34:AF34"/>
    <mergeCell ref="AG34:AH34"/>
    <mergeCell ref="U34:V34"/>
    <mergeCell ref="W34:X34"/>
    <mergeCell ref="Y34:Z34"/>
    <mergeCell ref="AA34:AB34"/>
    <mergeCell ref="AC34:AD34"/>
    <mergeCell ref="C33:D33"/>
    <mergeCell ref="E33:F33"/>
    <mergeCell ref="C35:D35"/>
    <mergeCell ref="E35:F35"/>
    <mergeCell ref="G35:H35"/>
    <mergeCell ref="I35:J35"/>
    <mergeCell ref="K35:L35"/>
    <mergeCell ref="M35:N35"/>
    <mergeCell ref="O35:P35"/>
    <mergeCell ref="Q35:R35"/>
    <mergeCell ref="S34:T34"/>
    <mergeCell ref="S36:T36"/>
    <mergeCell ref="AE35:AF35"/>
    <mergeCell ref="AG35:AH35"/>
    <mergeCell ref="C36:D36"/>
    <mergeCell ref="E36:F36"/>
    <mergeCell ref="G36:H36"/>
    <mergeCell ref="I36:J36"/>
    <mergeCell ref="K36:L36"/>
    <mergeCell ref="M36:N36"/>
    <mergeCell ref="O36:P36"/>
    <mergeCell ref="Q36:R36"/>
    <mergeCell ref="S35:T35"/>
    <mergeCell ref="U35:V35"/>
    <mergeCell ref="W35:X35"/>
    <mergeCell ref="Y35:Z35"/>
    <mergeCell ref="AA35:AB35"/>
    <mergeCell ref="AC35:AD35"/>
    <mergeCell ref="AE36:AF36"/>
    <mergeCell ref="AG36:AH36"/>
    <mergeCell ref="U36:V36"/>
    <mergeCell ref="W36:X36"/>
    <mergeCell ref="Y36:Z36"/>
    <mergeCell ref="AA36:AB36"/>
    <mergeCell ref="AC36:AD36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C37:D37"/>
    <mergeCell ref="E37:F37"/>
    <mergeCell ref="G39:H39"/>
    <mergeCell ref="I39:J39"/>
    <mergeCell ref="K39:L39"/>
    <mergeCell ref="M39:N39"/>
    <mergeCell ref="O39:P39"/>
    <mergeCell ref="Q39:R39"/>
    <mergeCell ref="S38:T38"/>
    <mergeCell ref="AE37:AF37"/>
    <mergeCell ref="G37:H37"/>
    <mergeCell ref="I37:J37"/>
    <mergeCell ref="K37:L37"/>
    <mergeCell ref="M37:N37"/>
    <mergeCell ref="O37:P37"/>
    <mergeCell ref="Q37:R37"/>
    <mergeCell ref="AE39:AF39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C39:D39"/>
    <mergeCell ref="E39:F39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S42:T42"/>
    <mergeCell ref="AE41:AF41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AE43:AF43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C43:D43"/>
    <mergeCell ref="E43:F43"/>
    <mergeCell ref="G43:H43"/>
    <mergeCell ref="I43:J43"/>
    <mergeCell ref="K43:L43"/>
    <mergeCell ref="M43:N43"/>
    <mergeCell ref="O43:P43"/>
    <mergeCell ref="Q43:R43"/>
    <mergeCell ref="C46:D46"/>
    <mergeCell ref="E46:F46"/>
    <mergeCell ref="G46:H46"/>
    <mergeCell ref="I46:J46"/>
    <mergeCell ref="K46:L46"/>
    <mergeCell ref="M46:N46"/>
    <mergeCell ref="O46:P46"/>
    <mergeCell ref="Q46:R46"/>
    <mergeCell ref="S44:T44"/>
    <mergeCell ref="C45:D45"/>
    <mergeCell ref="E45:F45"/>
    <mergeCell ref="G45:H45"/>
    <mergeCell ref="I45:J45"/>
    <mergeCell ref="K45:L45"/>
    <mergeCell ref="M45:N45"/>
    <mergeCell ref="O45:P45"/>
    <mergeCell ref="Q45:R45"/>
    <mergeCell ref="AE46:AF46"/>
    <mergeCell ref="AG46:AH46"/>
    <mergeCell ref="S46:T46"/>
    <mergeCell ref="U46:V46"/>
    <mergeCell ref="W46:X46"/>
    <mergeCell ref="Y46:Z46"/>
    <mergeCell ref="AA46:AB46"/>
    <mergeCell ref="AC46:AD46"/>
    <mergeCell ref="AE44:AF44"/>
    <mergeCell ref="AG44:AH44"/>
    <mergeCell ref="U44:V44"/>
    <mergeCell ref="W44:X44"/>
    <mergeCell ref="Y44:Z44"/>
    <mergeCell ref="AA44:AB44"/>
    <mergeCell ref="AC44:AD44"/>
    <mergeCell ref="S45:T45"/>
    <mergeCell ref="U45:V45"/>
    <mergeCell ref="W45:X45"/>
    <mergeCell ref="Y45:Z45"/>
    <mergeCell ref="AA45:AB45"/>
    <mergeCell ref="AC45:AD45"/>
    <mergeCell ref="AE45:AF45"/>
  </mergeCells>
  <conditionalFormatting sqref="AI4:AI21">
    <cfRule type="cellIs" dxfId="450" priority="67" operator="equal">
      <formula>135</formula>
    </cfRule>
  </conditionalFormatting>
  <conditionalFormatting sqref="C4:AI22">
    <cfRule type="cellIs" dxfId="449" priority="68" operator="equal">
      <formula>"OAK"</formula>
    </cfRule>
    <cfRule type="cellIs" dxfId="448" priority="69" operator="equal">
      <formula>"LAR"</formula>
    </cfRule>
    <cfRule type="cellIs" dxfId="447" priority="70" operator="equal">
      <formula>"DET"</formula>
    </cfRule>
    <cfRule type="cellIs" dxfId="446" priority="71" operator="equal">
      <formula>"NYJ"</formula>
    </cfRule>
    <cfRule type="cellIs" dxfId="445" priority="72" operator="equal">
      <formula>"GB"</formula>
    </cfRule>
    <cfRule type="cellIs" dxfId="444" priority="73" operator="equal">
      <formula>"CHI"</formula>
    </cfRule>
    <cfRule type="cellIs" dxfId="443" priority="74" operator="equal">
      <formula>"ARI"</formula>
    </cfRule>
    <cfRule type="cellIs" dxfId="442" priority="75" operator="equal">
      <formula>"WAS"</formula>
    </cfRule>
    <cfRule type="cellIs" dxfId="441" priority="76" operator="equal">
      <formula>"CAR"</formula>
    </cfRule>
    <cfRule type="cellIs" dxfId="440" priority="77" operator="equal">
      <formula>"DAL"</formula>
    </cfRule>
    <cfRule type="cellIs" dxfId="439" priority="78" operator="equal">
      <formula>"DEN"</formula>
    </cfRule>
    <cfRule type="cellIs" dxfId="438" priority="79" operator="equal">
      <formula>"SEA"</formula>
    </cfRule>
    <cfRule type="cellIs" dxfId="437" priority="80" operator="equal">
      <formula>"LAC"</formula>
    </cfRule>
    <cfRule type="cellIs" dxfId="436" priority="81" operator="equal">
      <formula>"KC"</formula>
    </cfRule>
    <cfRule type="cellIs" dxfId="435" priority="82" operator="equal">
      <formula>"CLE"</formula>
    </cfRule>
    <cfRule type="cellIs" dxfId="434" priority="83" operator="equal">
      <formula>"PIT"</formula>
    </cfRule>
    <cfRule type="cellIs" dxfId="433" priority="84" operator="equal">
      <formula>"IND"</formula>
    </cfRule>
    <cfRule type="cellIs" dxfId="432" priority="85" operator="equal">
      <formula>"CIN"</formula>
    </cfRule>
    <cfRule type="cellIs" dxfId="431" priority="86" operator="equal">
      <formula>"MIA"</formula>
    </cfRule>
    <cfRule type="cellIs" dxfId="430" priority="87" operator="equal">
      <formula>"TEN"</formula>
    </cfRule>
    <cfRule type="cellIs" dxfId="429" priority="88" operator="equal">
      <formula>"MIN"</formula>
    </cfRule>
    <cfRule type="cellIs" dxfId="428" priority="89" operator="equal">
      <formula>"SF"</formula>
    </cfRule>
    <cfRule type="cellIs" dxfId="427" priority="90" operator="equal">
      <formula>"NE"</formula>
    </cfRule>
    <cfRule type="cellIs" dxfId="426" priority="91" operator="equal">
      <formula>"HOU"</formula>
    </cfRule>
    <cfRule type="cellIs" dxfId="425" priority="92" operator="equal">
      <formula>"NO"</formula>
    </cfRule>
    <cfRule type="cellIs" dxfId="424" priority="93" operator="equal">
      <formula>"TB"</formula>
    </cfRule>
    <cfRule type="cellIs" dxfId="423" priority="94" operator="equal">
      <formula>"NYG"</formula>
    </cfRule>
    <cfRule type="cellIs" dxfId="422" priority="95" operator="equal">
      <formula>"JAX"</formula>
    </cfRule>
    <cfRule type="cellIs" dxfId="421" priority="96" operator="equal">
      <formula>"BAL"</formula>
    </cfRule>
    <cfRule type="cellIs" dxfId="420" priority="97" operator="equal">
      <formula>"BUF"</formula>
    </cfRule>
    <cfRule type="cellIs" dxfId="419" priority="98" operator="equal">
      <formula>"PHI"</formula>
    </cfRule>
    <cfRule type="cellIs" dxfId="418" priority="99" operator="equal">
      <formula>"ATL"</formula>
    </cfRule>
  </conditionalFormatting>
  <conditionalFormatting sqref="AJ4:AJ21">
    <cfRule type="top10" dxfId="417" priority="1" rank="1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5106D-C98E-46BD-936C-F5F1C1284F4F}">
  <dimension ref="A1:AK49"/>
  <sheetViews>
    <sheetView showGridLines="0" showZeros="0" zoomScale="93" zoomScaleNormal="93" workbookViewId="0"/>
  </sheetViews>
  <sheetFormatPr defaultRowHeight="14.5" x14ac:dyDescent="0.35"/>
  <cols>
    <col min="1" max="1" width="3.26953125" customWidth="1"/>
    <col min="2" max="2" width="9.81640625" bestFit="1" customWidth="1"/>
    <col min="3" max="3" width="6.453125" customWidth="1"/>
    <col min="4" max="4" width="2.81640625" customWidth="1"/>
    <col min="5" max="5" width="6.453125" customWidth="1"/>
    <col min="6" max="6" width="2.81640625" customWidth="1"/>
    <col min="7" max="7" width="6.453125" customWidth="1"/>
    <col min="8" max="8" width="2.81640625" customWidth="1"/>
    <col min="9" max="9" width="6.453125" customWidth="1"/>
    <col min="10" max="10" width="2.81640625" customWidth="1"/>
    <col min="11" max="11" width="6.453125" customWidth="1"/>
    <col min="12" max="12" width="2.81640625" customWidth="1"/>
    <col min="13" max="13" width="6.453125" customWidth="1"/>
    <col min="14" max="14" width="2.81640625" customWidth="1"/>
    <col min="15" max="15" width="6.453125" customWidth="1"/>
    <col min="16" max="16" width="2.81640625" customWidth="1"/>
    <col min="17" max="17" width="6.453125" customWidth="1"/>
    <col min="18" max="18" width="2.81640625" customWidth="1"/>
    <col min="19" max="19" width="6.453125" customWidth="1"/>
    <col min="20" max="20" width="2.81640625" customWidth="1"/>
    <col min="21" max="21" width="6.453125" customWidth="1"/>
    <col min="22" max="22" width="2.81640625" customWidth="1"/>
    <col min="23" max="23" width="6.453125" customWidth="1"/>
    <col min="24" max="24" width="2.81640625" customWidth="1"/>
    <col min="25" max="25" width="6.453125" customWidth="1"/>
    <col min="26" max="26" width="2.81640625" customWidth="1"/>
    <col min="27" max="27" width="6.453125" customWidth="1"/>
    <col min="28" max="28" width="2.81640625" customWidth="1"/>
    <col min="29" max="29" width="6.453125" customWidth="1"/>
    <col min="30" max="30" width="2.81640625" customWidth="1"/>
    <col min="31" max="31" width="6.453125" hidden="1" customWidth="1"/>
    <col min="32" max="32" width="2.81640625" hidden="1" customWidth="1"/>
    <col min="33" max="33" width="6.453125" hidden="1" customWidth="1"/>
    <col min="34" max="34" width="2.81640625" hidden="1" customWidth="1"/>
    <col min="35" max="35" width="8.7265625" hidden="1" customWidth="1"/>
    <col min="36" max="36" width="8.6328125" customWidth="1"/>
  </cols>
  <sheetData>
    <row r="1" spans="1:36" ht="7.5" customHeight="1" x14ac:dyDescent="0.35">
      <c r="A1" t="s">
        <v>33</v>
      </c>
    </row>
    <row r="2" spans="1:36" ht="15" thickBot="1" x14ac:dyDescent="0.4">
      <c r="B2" s="177" t="s">
        <v>187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</row>
    <row r="3" spans="1:36" ht="15" thickBot="1" x14ac:dyDescent="0.4">
      <c r="B3" s="2" t="s">
        <v>0</v>
      </c>
      <c r="C3" s="187" t="s">
        <v>151</v>
      </c>
      <c r="D3" s="188"/>
      <c r="E3" s="187" t="s">
        <v>152</v>
      </c>
      <c r="F3" s="188"/>
      <c r="G3" s="187" t="s">
        <v>154</v>
      </c>
      <c r="H3" s="188"/>
      <c r="I3" s="187" t="s">
        <v>155</v>
      </c>
      <c r="J3" s="188"/>
      <c r="K3" s="187" t="s">
        <v>156</v>
      </c>
      <c r="L3" s="188"/>
      <c r="M3" s="187" t="s">
        <v>157</v>
      </c>
      <c r="N3" s="188"/>
      <c r="O3" s="187" t="s">
        <v>158</v>
      </c>
      <c r="P3" s="188"/>
      <c r="Q3" s="187" t="s">
        <v>159</v>
      </c>
      <c r="R3" s="188"/>
      <c r="S3" s="187" t="s">
        <v>160</v>
      </c>
      <c r="T3" s="188"/>
      <c r="U3" s="187" t="s">
        <v>161</v>
      </c>
      <c r="V3" s="188"/>
      <c r="W3" s="187" t="s">
        <v>162</v>
      </c>
      <c r="X3" s="188"/>
      <c r="Y3" s="187" t="s">
        <v>163</v>
      </c>
      <c r="Z3" s="188"/>
      <c r="AA3" s="187" t="s">
        <v>153</v>
      </c>
      <c r="AB3" s="188"/>
      <c r="AC3" s="187" t="s">
        <v>164</v>
      </c>
      <c r="AD3" s="188"/>
      <c r="AE3" s="187" t="s">
        <v>142</v>
      </c>
      <c r="AF3" s="188"/>
      <c r="AG3" s="187" t="s">
        <v>91</v>
      </c>
      <c r="AH3" s="188"/>
      <c r="AI3" s="33" t="s">
        <v>69</v>
      </c>
      <c r="AJ3" s="48" t="s">
        <v>32</v>
      </c>
    </row>
    <row r="4" spans="1:36" x14ac:dyDescent="0.35">
      <c r="A4">
        <f>RANK(AJ4,$AJ$4:$AJ$21,0)</f>
        <v>6</v>
      </c>
      <c r="B4" s="52" t="s">
        <v>1</v>
      </c>
      <c r="C4" s="5" t="s">
        <v>196</v>
      </c>
      <c r="D4" s="6">
        <v>3</v>
      </c>
      <c r="E4" s="5" t="s">
        <v>149</v>
      </c>
      <c r="F4" s="6">
        <v>13</v>
      </c>
      <c r="G4" s="5" t="s">
        <v>110</v>
      </c>
      <c r="H4" s="6">
        <v>8</v>
      </c>
      <c r="I4" s="5" t="s">
        <v>189</v>
      </c>
      <c r="J4" s="6">
        <v>7</v>
      </c>
      <c r="K4" s="5" t="s">
        <v>193</v>
      </c>
      <c r="L4" s="6">
        <v>9</v>
      </c>
      <c r="M4" s="5" t="s">
        <v>126</v>
      </c>
      <c r="N4" s="6">
        <v>4</v>
      </c>
      <c r="O4" s="5" t="s">
        <v>192</v>
      </c>
      <c r="P4" s="6">
        <v>11</v>
      </c>
      <c r="Q4" s="5" t="s">
        <v>194</v>
      </c>
      <c r="R4" s="6">
        <v>14</v>
      </c>
      <c r="S4" s="5" t="s">
        <v>179</v>
      </c>
      <c r="T4" s="6">
        <v>10</v>
      </c>
      <c r="U4" s="5" t="s">
        <v>190</v>
      </c>
      <c r="V4" s="6">
        <v>6</v>
      </c>
      <c r="W4" s="5" t="s">
        <v>108</v>
      </c>
      <c r="X4" s="6">
        <v>5</v>
      </c>
      <c r="Y4" s="5" t="s">
        <v>181</v>
      </c>
      <c r="Z4" s="6">
        <v>15</v>
      </c>
      <c r="AA4" s="5" t="s">
        <v>180</v>
      </c>
      <c r="AB4" s="6">
        <v>12</v>
      </c>
      <c r="AC4" s="5" t="s">
        <v>147</v>
      </c>
      <c r="AD4" s="6">
        <v>16</v>
      </c>
      <c r="AE4" s="5"/>
      <c r="AF4" s="6"/>
      <c r="AG4" s="5"/>
      <c r="AH4" s="6"/>
      <c r="AI4" s="7">
        <f t="shared" ref="AI4:AI21" si="0">SUM(D4:AH4)</f>
        <v>133</v>
      </c>
      <c r="AJ4" s="7">
        <f t="shared" ref="AJ4" si="1">SUM(C29,E29,G29,I29,K29,M29,O29,Q29,S29,U29,W29,Y29,AA29,AC29,AE29,AG29)</f>
        <v>107</v>
      </c>
    </row>
    <row r="5" spans="1:36" x14ac:dyDescent="0.35">
      <c r="A5">
        <f t="shared" ref="A5:A21" si="2">RANK(AJ5,$AJ$4:$AJ$21,0)</f>
        <v>8</v>
      </c>
      <c r="B5" s="8" t="s">
        <v>11</v>
      </c>
      <c r="C5" s="9" t="s">
        <v>224</v>
      </c>
      <c r="D5" s="10">
        <v>6</v>
      </c>
      <c r="E5" s="9" t="s">
        <v>235</v>
      </c>
      <c r="F5" s="10">
        <v>16</v>
      </c>
      <c r="G5" s="9" t="s">
        <v>245</v>
      </c>
      <c r="H5" s="10">
        <v>3</v>
      </c>
      <c r="I5" s="9" t="s">
        <v>189</v>
      </c>
      <c r="J5" s="10">
        <v>11</v>
      </c>
      <c r="K5" s="9" t="s">
        <v>211</v>
      </c>
      <c r="L5" s="10">
        <v>9</v>
      </c>
      <c r="M5" s="9" t="s">
        <v>219</v>
      </c>
      <c r="N5" s="10">
        <v>4</v>
      </c>
      <c r="O5" s="9" t="s">
        <v>210</v>
      </c>
      <c r="P5" s="10">
        <v>8</v>
      </c>
      <c r="Q5" s="9" t="s">
        <v>229</v>
      </c>
      <c r="R5" s="10">
        <v>12</v>
      </c>
      <c r="S5" s="9" t="s">
        <v>222</v>
      </c>
      <c r="T5" s="10">
        <v>13</v>
      </c>
      <c r="U5" s="9" t="s">
        <v>209</v>
      </c>
      <c r="V5" s="10">
        <v>7</v>
      </c>
      <c r="W5" s="9" t="s">
        <v>205</v>
      </c>
      <c r="X5" s="10">
        <v>5</v>
      </c>
      <c r="Y5" s="9" t="s">
        <v>220</v>
      </c>
      <c r="Z5" s="10">
        <v>15</v>
      </c>
      <c r="AA5" s="9" t="s">
        <v>215</v>
      </c>
      <c r="AB5" s="10">
        <v>14</v>
      </c>
      <c r="AC5" s="9" t="s">
        <v>221</v>
      </c>
      <c r="AD5" s="10">
        <v>10</v>
      </c>
      <c r="AE5" s="9"/>
      <c r="AF5" s="10"/>
      <c r="AG5" s="9"/>
      <c r="AH5" s="10"/>
      <c r="AI5" s="11">
        <f t="shared" si="0"/>
        <v>133</v>
      </c>
      <c r="AJ5" s="11">
        <f t="shared" ref="AJ5:AJ21" si="3">SUM(C30,E30,G30,I30,K30,M30,O30,Q30,S30,U30,W30,Y30,AA30,AC30,AE30,AG30)</f>
        <v>106</v>
      </c>
    </row>
    <row r="6" spans="1:36" x14ac:dyDescent="0.35">
      <c r="A6">
        <f t="shared" si="2"/>
        <v>18</v>
      </c>
      <c r="B6" s="4" t="s">
        <v>2</v>
      </c>
      <c r="C6" s="5" t="s">
        <v>195</v>
      </c>
      <c r="D6" s="115">
        <v>3</v>
      </c>
      <c r="E6" s="5" t="s">
        <v>149</v>
      </c>
      <c r="F6" s="115">
        <v>4</v>
      </c>
      <c r="G6" s="5" t="s">
        <v>234</v>
      </c>
      <c r="H6" s="115">
        <v>5</v>
      </c>
      <c r="I6" s="5" t="s">
        <v>107</v>
      </c>
      <c r="J6" s="115">
        <v>6</v>
      </c>
      <c r="K6" s="5" t="s">
        <v>193</v>
      </c>
      <c r="L6" s="115">
        <v>7</v>
      </c>
      <c r="M6" s="5" t="s">
        <v>204</v>
      </c>
      <c r="N6" s="115">
        <v>8</v>
      </c>
      <c r="O6" s="5" t="s">
        <v>192</v>
      </c>
      <c r="P6" s="115">
        <v>9</v>
      </c>
      <c r="Q6" s="5" t="s">
        <v>249</v>
      </c>
      <c r="R6" s="115">
        <v>10</v>
      </c>
      <c r="S6" s="5" t="s">
        <v>179</v>
      </c>
      <c r="T6" s="115">
        <v>11</v>
      </c>
      <c r="U6" s="5" t="s">
        <v>190</v>
      </c>
      <c r="V6" s="115">
        <v>12</v>
      </c>
      <c r="W6" s="5" t="s">
        <v>148</v>
      </c>
      <c r="X6" s="115">
        <v>13</v>
      </c>
      <c r="Y6" s="5" t="s">
        <v>181</v>
      </c>
      <c r="Z6" s="115">
        <v>14</v>
      </c>
      <c r="AA6" s="5" t="s">
        <v>180</v>
      </c>
      <c r="AB6" s="115">
        <v>15</v>
      </c>
      <c r="AC6" s="5" t="s">
        <v>147</v>
      </c>
      <c r="AD6" s="115">
        <v>16</v>
      </c>
      <c r="AE6" s="5"/>
      <c r="AF6" s="47"/>
      <c r="AG6" s="5"/>
      <c r="AH6" s="47"/>
      <c r="AI6" s="7">
        <f t="shared" si="0"/>
        <v>133</v>
      </c>
      <c r="AJ6" s="7">
        <f t="shared" si="3"/>
        <v>74</v>
      </c>
    </row>
    <row r="7" spans="1:36" x14ac:dyDescent="0.35">
      <c r="A7">
        <f t="shared" si="2"/>
        <v>9</v>
      </c>
      <c r="B7" s="8" t="s">
        <v>5</v>
      </c>
      <c r="C7" s="9" t="s">
        <v>224</v>
      </c>
      <c r="D7" s="10">
        <v>3</v>
      </c>
      <c r="E7" s="9" t="s">
        <v>235</v>
      </c>
      <c r="F7" s="10">
        <v>15</v>
      </c>
      <c r="G7" s="9" t="s">
        <v>243</v>
      </c>
      <c r="H7" s="10">
        <v>6</v>
      </c>
      <c r="I7" s="9" t="s">
        <v>206</v>
      </c>
      <c r="J7" s="10">
        <v>11</v>
      </c>
      <c r="K7" s="9" t="s">
        <v>211</v>
      </c>
      <c r="L7" s="10">
        <v>4</v>
      </c>
      <c r="M7" s="9" t="s">
        <v>219</v>
      </c>
      <c r="N7" s="10">
        <v>5</v>
      </c>
      <c r="O7" s="9" t="s">
        <v>210</v>
      </c>
      <c r="P7" s="10">
        <v>9</v>
      </c>
      <c r="Q7" s="9" t="s">
        <v>229</v>
      </c>
      <c r="R7" s="10">
        <v>12</v>
      </c>
      <c r="S7" s="9" t="s">
        <v>222</v>
      </c>
      <c r="T7" s="10">
        <v>10</v>
      </c>
      <c r="U7" s="9" t="s">
        <v>209</v>
      </c>
      <c r="V7" s="10">
        <v>8</v>
      </c>
      <c r="W7" s="9" t="s">
        <v>225</v>
      </c>
      <c r="X7" s="10">
        <v>7</v>
      </c>
      <c r="Y7" s="9" t="s">
        <v>220</v>
      </c>
      <c r="Z7" s="10">
        <v>16</v>
      </c>
      <c r="AA7" s="9" t="s">
        <v>215</v>
      </c>
      <c r="AB7" s="10">
        <v>14</v>
      </c>
      <c r="AC7" s="9" t="s">
        <v>221</v>
      </c>
      <c r="AD7" s="10">
        <v>13</v>
      </c>
      <c r="AE7" s="9"/>
      <c r="AF7" s="10"/>
      <c r="AG7" s="9"/>
      <c r="AH7" s="10"/>
      <c r="AI7" s="11">
        <f t="shared" si="0"/>
        <v>133</v>
      </c>
      <c r="AJ7" s="11">
        <f t="shared" si="3"/>
        <v>105</v>
      </c>
    </row>
    <row r="8" spans="1:36" x14ac:dyDescent="0.35">
      <c r="A8">
        <f t="shared" si="2"/>
        <v>9</v>
      </c>
      <c r="B8" s="4" t="s">
        <v>13</v>
      </c>
      <c r="C8" s="5" t="s">
        <v>224</v>
      </c>
      <c r="D8" s="121">
        <v>4</v>
      </c>
      <c r="E8" s="5" t="s">
        <v>235</v>
      </c>
      <c r="F8" s="121">
        <v>14</v>
      </c>
      <c r="G8" s="5" t="s">
        <v>243</v>
      </c>
      <c r="H8" s="121">
        <v>7</v>
      </c>
      <c r="I8" s="5" t="s">
        <v>206</v>
      </c>
      <c r="J8" s="121">
        <v>10</v>
      </c>
      <c r="K8" s="5" t="s">
        <v>211</v>
      </c>
      <c r="L8" s="121">
        <v>8</v>
      </c>
      <c r="M8" s="5" t="s">
        <v>219</v>
      </c>
      <c r="N8" s="121">
        <v>3</v>
      </c>
      <c r="O8" s="5" t="s">
        <v>210</v>
      </c>
      <c r="P8" s="121">
        <v>9</v>
      </c>
      <c r="Q8" s="5" t="s">
        <v>229</v>
      </c>
      <c r="R8" s="121">
        <v>15</v>
      </c>
      <c r="S8" s="5" t="s">
        <v>222</v>
      </c>
      <c r="T8" s="121">
        <v>12</v>
      </c>
      <c r="U8" s="5" t="s">
        <v>207</v>
      </c>
      <c r="V8" s="121">
        <v>6</v>
      </c>
      <c r="W8" s="5" t="s">
        <v>205</v>
      </c>
      <c r="X8" s="121">
        <v>5</v>
      </c>
      <c r="Y8" s="5" t="s">
        <v>220</v>
      </c>
      <c r="Z8" s="121">
        <v>16</v>
      </c>
      <c r="AA8" s="5" t="s">
        <v>215</v>
      </c>
      <c r="AB8" s="121">
        <v>13</v>
      </c>
      <c r="AC8" s="5" t="s">
        <v>221</v>
      </c>
      <c r="AD8" s="121">
        <v>11</v>
      </c>
      <c r="AE8" s="5"/>
      <c r="AF8" s="47"/>
      <c r="AG8" s="5"/>
      <c r="AH8" s="47"/>
      <c r="AI8" s="7">
        <f t="shared" si="0"/>
        <v>133</v>
      </c>
      <c r="AJ8" s="7">
        <f t="shared" si="3"/>
        <v>105</v>
      </c>
    </row>
    <row r="9" spans="1:36" x14ac:dyDescent="0.35">
      <c r="A9">
        <f t="shared" si="2"/>
        <v>11</v>
      </c>
      <c r="B9" s="8" t="s">
        <v>9</v>
      </c>
      <c r="C9" s="9" t="s">
        <v>195</v>
      </c>
      <c r="D9" s="10">
        <v>7</v>
      </c>
      <c r="E9" s="9" t="s">
        <v>149</v>
      </c>
      <c r="F9" s="10">
        <v>15</v>
      </c>
      <c r="G9" s="9" t="s">
        <v>110</v>
      </c>
      <c r="H9" s="10">
        <v>13</v>
      </c>
      <c r="I9" s="9" t="s">
        <v>189</v>
      </c>
      <c r="J9" s="10">
        <v>8</v>
      </c>
      <c r="K9" s="9" t="s">
        <v>231</v>
      </c>
      <c r="L9" s="10">
        <v>3</v>
      </c>
      <c r="M9" s="9" t="s">
        <v>126</v>
      </c>
      <c r="N9" s="10">
        <v>4</v>
      </c>
      <c r="O9" s="9" t="s">
        <v>192</v>
      </c>
      <c r="P9" s="10">
        <v>14</v>
      </c>
      <c r="Q9" s="9" t="s">
        <v>194</v>
      </c>
      <c r="R9" s="10">
        <v>10</v>
      </c>
      <c r="S9" s="9" t="s">
        <v>179</v>
      </c>
      <c r="T9" s="10">
        <v>6</v>
      </c>
      <c r="U9" s="9" t="s">
        <v>190</v>
      </c>
      <c r="V9" s="10">
        <v>12</v>
      </c>
      <c r="W9" s="9" t="s">
        <v>108</v>
      </c>
      <c r="X9" s="10">
        <v>5</v>
      </c>
      <c r="Y9" s="9" t="s">
        <v>181</v>
      </c>
      <c r="Z9" s="10">
        <v>16</v>
      </c>
      <c r="AA9" s="9" t="s">
        <v>180</v>
      </c>
      <c r="AB9" s="10">
        <v>11</v>
      </c>
      <c r="AC9" s="9" t="s">
        <v>147</v>
      </c>
      <c r="AD9" s="10">
        <v>9</v>
      </c>
      <c r="AE9" s="9"/>
      <c r="AF9" s="10"/>
      <c r="AG9" s="9"/>
      <c r="AH9" s="10"/>
      <c r="AI9" s="11">
        <f t="shared" si="0"/>
        <v>133</v>
      </c>
      <c r="AJ9" s="11">
        <f t="shared" si="3"/>
        <v>104</v>
      </c>
    </row>
    <row r="10" spans="1:36" x14ac:dyDescent="0.35">
      <c r="A10">
        <f t="shared" si="2"/>
        <v>16</v>
      </c>
      <c r="B10" s="4" t="s">
        <v>10</v>
      </c>
      <c r="C10" s="5" t="s">
        <v>224</v>
      </c>
      <c r="D10" s="124">
        <v>4</v>
      </c>
      <c r="E10" s="5" t="s">
        <v>235</v>
      </c>
      <c r="F10" s="124">
        <v>15</v>
      </c>
      <c r="G10" s="5" t="s">
        <v>243</v>
      </c>
      <c r="H10" s="124">
        <v>10</v>
      </c>
      <c r="I10" s="5" t="s">
        <v>206</v>
      </c>
      <c r="J10" s="124">
        <v>6</v>
      </c>
      <c r="K10" s="5" t="s">
        <v>227</v>
      </c>
      <c r="L10" s="124">
        <v>3</v>
      </c>
      <c r="M10" s="5" t="s">
        <v>244</v>
      </c>
      <c r="N10" s="124">
        <v>5</v>
      </c>
      <c r="O10" s="5" t="s">
        <v>210</v>
      </c>
      <c r="P10" s="124">
        <v>7</v>
      </c>
      <c r="Q10" s="5" t="s">
        <v>229</v>
      </c>
      <c r="R10" s="124">
        <v>16</v>
      </c>
      <c r="S10" s="5" t="s">
        <v>222</v>
      </c>
      <c r="T10" s="124">
        <v>11</v>
      </c>
      <c r="U10" s="5" t="s">
        <v>207</v>
      </c>
      <c r="V10" s="124">
        <v>9</v>
      </c>
      <c r="W10" s="5" t="s">
        <v>205</v>
      </c>
      <c r="X10" s="124">
        <v>8</v>
      </c>
      <c r="Y10" s="5" t="s">
        <v>220</v>
      </c>
      <c r="Z10" s="124">
        <v>14</v>
      </c>
      <c r="AA10" s="5" t="s">
        <v>215</v>
      </c>
      <c r="AB10" s="124">
        <v>13</v>
      </c>
      <c r="AC10" s="5" t="s">
        <v>221</v>
      </c>
      <c r="AD10" s="124">
        <v>12</v>
      </c>
      <c r="AE10" s="5"/>
      <c r="AF10" s="47"/>
      <c r="AG10" s="5"/>
      <c r="AH10" s="47"/>
      <c r="AI10" s="7">
        <f t="shared" si="0"/>
        <v>133</v>
      </c>
      <c r="AJ10" s="7">
        <f t="shared" si="3"/>
        <v>99</v>
      </c>
    </row>
    <row r="11" spans="1:36" x14ac:dyDescent="0.35">
      <c r="A11">
        <f t="shared" si="2"/>
        <v>6</v>
      </c>
      <c r="B11" s="8" t="s">
        <v>14</v>
      </c>
      <c r="C11" s="9" t="s">
        <v>224</v>
      </c>
      <c r="D11" s="10">
        <v>3</v>
      </c>
      <c r="E11" s="9" t="s">
        <v>235</v>
      </c>
      <c r="F11" s="10">
        <v>13</v>
      </c>
      <c r="G11" s="9" t="s">
        <v>243</v>
      </c>
      <c r="H11" s="10">
        <v>7</v>
      </c>
      <c r="I11" s="9" t="s">
        <v>206</v>
      </c>
      <c r="J11" s="10">
        <v>8</v>
      </c>
      <c r="K11" s="9" t="s">
        <v>211</v>
      </c>
      <c r="L11" s="10">
        <v>12</v>
      </c>
      <c r="M11" s="9" t="s">
        <v>219</v>
      </c>
      <c r="N11" s="10">
        <v>6</v>
      </c>
      <c r="O11" s="9" t="s">
        <v>210</v>
      </c>
      <c r="P11" s="10">
        <v>11</v>
      </c>
      <c r="Q11" s="9" t="s">
        <v>229</v>
      </c>
      <c r="R11" s="10">
        <v>5</v>
      </c>
      <c r="S11" s="9" t="s">
        <v>222</v>
      </c>
      <c r="T11" s="10">
        <v>4</v>
      </c>
      <c r="U11" s="9" t="s">
        <v>209</v>
      </c>
      <c r="V11" s="10">
        <v>9</v>
      </c>
      <c r="W11" s="9" t="s">
        <v>225</v>
      </c>
      <c r="X11" s="10">
        <v>14</v>
      </c>
      <c r="Y11" s="9" t="s">
        <v>220</v>
      </c>
      <c r="Z11" s="10">
        <v>15</v>
      </c>
      <c r="AA11" s="9" t="s">
        <v>215</v>
      </c>
      <c r="AB11" s="10">
        <v>10</v>
      </c>
      <c r="AC11" s="9" t="s">
        <v>221</v>
      </c>
      <c r="AD11" s="10">
        <v>16</v>
      </c>
      <c r="AE11" s="9"/>
      <c r="AF11" s="10"/>
      <c r="AG11" s="9"/>
      <c r="AH11" s="10"/>
      <c r="AI11" s="11">
        <f t="shared" si="0"/>
        <v>133</v>
      </c>
      <c r="AJ11" s="11">
        <f t="shared" si="3"/>
        <v>107</v>
      </c>
    </row>
    <row r="12" spans="1:36" x14ac:dyDescent="0.35">
      <c r="A12">
        <f t="shared" si="2"/>
        <v>4</v>
      </c>
      <c r="B12" s="4" t="s">
        <v>12</v>
      </c>
      <c r="C12" s="5" t="s">
        <v>196</v>
      </c>
      <c r="D12" s="124">
        <v>3</v>
      </c>
      <c r="E12" s="5" t="s">
        <v>149</v>
      </c>
      <c r="F12" s="124">
        <v>4</v>
      </c>
      <c r="G12" s="5" t="s">
        <v>110</v>
      </c>
      <c r="H12" s="124">
        <v>11</v>
      </c>
      <c r="I12" s="5" t="s">
        <v>189</v>
      </c>
      <c r="J12" s="124">
        <v>12</v>
      </c>
      <c r="K12" s="5" t="s">
        <v>193</v>
      </c>
      <c r="L12" s="124">
        <v>16</v>
      </c>
      <c r="M12" s="5" t="s">
        <v>126</v>
      </c>
      <c r="N12" s="124">
        <v>5</v>
      </c>
      <c r="O12" s="5" t="s">
        <v>192</v>
      </c>
      <c r="P12" s="124">
        <v>13</v>
      </c>
      <c r="Q12" s="5" t="s">
        <v>194</v>
      </c>
      <c r="R12" s="124">
        <v>8</v>
      </c>
      <c r="S12" s="5" t="s">
        <v>232</v>
      </c>
      <c r="T12" s="124">
        <v>7</v>
      </c>
      <c r="U12" s="5" t="s">
        <v>127</v>
      </c>
      <c r="V12" s="124">
        <v>10</v>
      </c>
      <c r="W12" s="5" t="s">
        <v>148</v>
      </c>
      <c r="X12" s="124">
        <v>6</v>
      </c>
      <c r="Y12" s="5" t="s">
        <v>181</v>
      </c>
      <c r="Z12" s="124">
        <v>15</v>
      </c>
      <c r="AA12" s="5" t="s">
        <v>180</v>
      </c>
      <c r="AB12" s="124">
        <v>9</v>
      </c>
      <c r="AC12" s="5" t="s">
        <v>147</v>
      </c>
      <c r="AD12" s="124">
        <v>14</v>
      </c>
      <c r="AE12" s="5"/>
      <c r="AF12" s="47"/>
      <c r="AG12" s="5"/>
      <c r="AH12" s="47"/>
      <c r="AI12" s="7">
        <f t="shared" si="0"/>
        <v>133</v>
      </c>
      <c r="AJ12" s="7">
        <f t="shared" si="3"/>
        <v>112</v>
      </c>
    </row>
    <row r="13" spans="1:36" x14ac:dyDescent="0.35">
      <c r="A13">
        <f t="shared" si="2"/>
        <v>16</v>
      </c>
      <c r="B13" s="8" t="s">
        <v>8</v>
      </c>
      <c r="C13" s="9" t="s">
        <v>195</v>
      </c>
      <c r="D13" s="10">
        <v>5</v>
      </c>
      <c r="E13" s="9" t="s">
        <v>149</v>
      </c>
      <c r="F13" s="10">
        <v>13</v>
      </c>
      <c r="G13" s="9" t="s">
        <v>110</v>
      </c>
      <c r="H13" s="10">
        <v>3</v>
      </c>
      <c r="I13" s="9" t="s">
        <v>189</v>
      </c>
      <c r="J13" s="10">
        <v>9</v>
      </c>
      <c r="K13" s="9" t="s">
        <v>193</v>
      </c>
      <c r="L13" s="10">
        <v>14</v>
      </c>
      <c r="M13" s="9" t="s">
        <v>204</v>
      </c>
      <c r="N13" s="10">
        <v>6</v>
      </c>
      <c r="O13" s="9" t="s">
        <v>192</v>
      </c>
      <c r="P13" s="10">
        <v>15</v>
      </c>
      <c r="Q13" s="9" t="s">
        <v>194</v>
      </c>
      <c r="R13" s="10">
        <v>11</v>
      </c>
      <c r="S13" s="9" t="s">
        <v>179</v>
      </c>
      <c r="T13" s="10">
        <v>7</v>
      </c>
      <c r="U13" s="9" t="s">
        <v>190</v>
      </c>
      <c r="V13" s="10">
        <v>4</v>
      </c>
      <c r="W13" s="9" t="s">
        <v>148</v>
      </c>
      <c r="X13" s="10">
        <v>8</v>
      </c>
      <c r="Y13" s="9" t="s">
        <v>181</v>
      </c>
      <c r="Z13" s="10">
        <v>16</v>
      </c>
      <c r="AA13" s="9" t="s">
        <v>180</v>
      </c>
      <c r="AB13" s="10">
        <v>10</v>
      </c>
      <c r="AC13" s="9" t="s">
        <v>147</v>
      </c>
      <c r="AD13" s="10">
        <v>12</v>
      </c>
      <c r="AE13" s="9"/>
      <c r="AF13" s="10"/>
      <c r="AG13" s="9"/>
      <c r="AH13" s="10"/>
      <c r="AI13" s="11">
        <f t="shared" si="0"/>
        <v>133</v>
      </c>
      <c r="AJ13" s="11">
        <f t="shared" si="3"/>
        <v>99</v>
      </c>
    </row>
    <row r="14" spans="1:36" x14ac:dyDescent="0.35">
      <c r="A14">
        <f t="shared" si="2"/>
        <v>15</v>
      </c>
      <c r="B14" s="4" t="s">
        <v>6</v>
      </c>
      <c r="C14" s="5" t="s">
        <v>196</v>
      </c>
      <c r="D14" s="115">
        <v>3</v>
      </c>
      <c r="E14" s="5" t="s">
        <v>149</v>
      </c>
      <c r="F14" s="115">
        <v>14</v>
      </c>
      <c r="G14" s="5" t="s">
        <v>110</v>
      </c>
      <c r="H14" s="115">
        <v>12</v>
      </c>
      <c r="I14" s="5" t="s">
        <v>197</v>
      </c>
      <c r="J14" s="115">
        <v>10</v>
      </c>
      <c r="K14" s="5" t="s">
        <v>193</v>
      </c>
      <c r="L14" s="115">
        <v>9</v>
      </c>
      <c r="M14" s="5" t="s">
        <v>199</v>
      </c>
      <c r="N14" s="115">
        <v>7</v>
      </c>
      <c r="O14" s="5" t="s">
        <v>192</v>
      </c>
      <c r="P14" s="115">
        <v>6</v>
      </c>
      <c r="Q14" s="5" t="s">
        <v>253</v>
      </c>
      <c r="R14" s="115">
        <v>13</v>
      </c>
      <c r="S14" s="5" t="s">
        <v>252</v>
      </c>
      <c r="T14" s="115">
        <v>8</v>
      </c>
      <c r="U14" s="5" t="s">
        <v>238</v>
      </c>
      <c r="V14" s="115">
        <v>5</v>
      </c>
      <c r="W14" s="5" t="s">
        <v>240</v>
      </c>
      <c r="X14" s="115">
        <v>4</v>
      </c>
      <c r="Y14" s="5" t="s">
        <v>181</v>
      </c>
      <c r="Z14" s="115">
        <v>15</v>
      </c>
      <c r="AA14" s="5" t="s">
        <v>180</v>
      </c>
      <c r="AB14" s="115">
        <v>11</v>
      </c>
      <c r="AC14" s="5" t="s">
        <v>239</v>
      </c>
      <c r="AD14" s="115">
        <v>16</v>
      </c>
      <c r="AE14" s="5"/>
      <c r="AF14" s="47"/>
      <c r="AG14" s="5"/>
      <c r="AH14" s="47"/>
      <c r="AI14" s="7">
        <f t="shared" si="0"/>
        <v>133</v>
      </c>
      <c r="AJ14" s="7">
        <f t="shared" si="3"/>
        <v>100</v>
      </c>
    </row>
    <row r="15" spans="1:36" x14ac:dyDescent="0.35">
      <c r="A15">
        <f t="shared" si="2"/>
        <v>2</v>
      </c>
      <c r="B15" s="8" t="s">
        <v>4</v>
      </c>
      <c r="C15" s="9" t="s">
        <v>195</v>
      </c>
      <c r="D15" s="10">
        <v>13</v>
      </c>
      <c r="E15" s="9" t="s">
        <v>149</v>
      </c>
      <c r="F15" s="10">
        <v>14</v>
      </c>
      <c r="G15" s="9" t="s">
        <v>110</v>
      </c>
      <c r="H15" s="10">
        <v>5</v>
      </c>
      <c r="I15" s="9" t="s">
        <v>189</v>
      </c>
      <c r="J15" s="10">
        <v>9</v>
      </c>
      <c r="K15" s="9" t="s">
        <v>193</v>
      </c>
      <c r="L15" s="10">
        <v>12</v>
      </c>
      <c r="M15" s="9" t="s">
        <v>204</v>
      </c>
      <c r="N15" s="10">
        <v>4</v>
      </c>
      <c r="O15" s="9" t="s">
        <v>192</v>
      </c>
      <c r="P15" s="10">
        <v>10</v>
      </c>
      <c r="Q15" s="9" t="s">
        <v>194</v>
      </c>
      <c r="R15" s="10">
        <v>8</v>
      </c>
      <c r="S15" s="9" t="s">
        <v>179</v>
      </c>
      <c r="T15" s="10">
        <v>6</v>
      </c>
      <c r="U15" s="9" t="s">
        <v>127</v>
      </c>
      <c r="V15" s="10">
        <v>3</v>
      </c>
      <c r="W15" s="9" t="s">
        <v>108</v>
      </c>
      <c r="X15" s="10">
        <v>7</v>
      </c>
      <c r="Y15" s="9" t="s">
        <v>181</v>
      </c>
      <c r="Z15" s="10">
        <v>16</v>
      </c>
      <c r="AA15" s="9" t="s">
        <v>180</v>
      </c>
      <c r="AB15" s="10">
        <v>11</v>
      </c>
      <c r="AC15" s="9" t="s">
        <v>147</v>
      </c>
      <c r="AD15" s="10">
        <v>15</v>
      </c>
      <c r="AE15" s="9"/>
      <c r="AF15" s="10"/>
      <c r="AG15" s="9"/>
      <c r="AH15" s="10"/>
      <c r="AI15" s="11">
        <f t="shared" si="0"/>
        <v>133</v>
      </c>
      <c r="AJ15" s="11">
        <f t="shared" si="3"/>
        <v>114</v>
      </c>
    </row>
    <row r="16" spans="1:36" x14ac:dyDescent="0.35">
      <c r="A16">
        <f t="shared" si="2"/>
        <v>12</v>
      </c>
      <c r="B16" s="4" t="s">
        <v>7</v>
      </c>
      <c r="C16" s="5" t="s">
        <v>196</v>
      </c>
      <c r="D16" s="124">
        <v>3</v>
      </c>
      <c r="E16" s="5" t="s">
        <v>149</v>
      </c>
      <c r="F16" s="124">
        <v>16</v>
      </c>
      <c r="G16" s="5" t="s">
        <v>110</v>
      </c>
      <c r="H16" s="124">
        <v>9</v>
      </c>
      <c r="I16" s="5" t="s">
        <v>189</v>
      </c>
      <c r="J16" s="124">
        <v>13</v>
      </c>
      <c r="K16" s="5" t="s">
        <v>193</v>
      </c>
      <c r="L16" s="124">
        <v>5</v>
      </c>
      <c r="M16" s="5" t="s">
        <v>126</v>
      </c>
      <c r="N16" s="124">
        <v>8</v>
      </c>
      <c r="O16" s="5" t="s">
        <v>192</v>
      </c>
      <c r="P16" s="124">
        <v>7</v>
      </c>
      <c r="Q16" s="5" t="s">
        <v>194</v>
      </c>
      <c r="R16" s="124">
        <v>14</v>
      </c>
      <c r="S16" s="5" t="s">
        <v>179</v>
      </c>
      <c r="T16" s="124">
        <v>10</v>
      </c>
      <c r="U16" s="5" t="s">
        <v>190</v>
      </c>
      <c r="V16" s="124">
        <v>4</v>
      </c>
      <c r="W16" s="5" t="s">
        <v>108</v>
      </c>
      <c r="X16" s="124">
        <v>6</v>
      </c>
      <c r="Y16" s="5" t="s">
        <v>181</v>
      </c>
      <c r="Z16" s="124">
        <v>11</v>
      </c>
      <c r="AA16" s="5" t="s">
        <v>180</v>
      </c>
      <c r="AB16" s="124">
        <v>12</v>
      </c>
      <c r="AC16" s="5" t="s">
        <v>147</v>
      </c>
      <c r="AD16" s="124">
        <v>15</v>
      </c>
      <c r="AE16" s="5"/>
      <c r="AF16" s="47"/>
      <c r="AG16" s="5"/>
      <c r="AH16" s="47"/>
      <c r="AI16" s="7">
        <f t="shared" si="0"/>
        <v>133</v>
      </c>
      <c r="AJ16" s="7">
        <f t="shared" si="3"/>
        <v>103</v>
      </c>
    </row>
    <row r="17" spans="1:37" x14ac:dyDescent="0.35">
      <c r="A17">
        <f t="shared" si="2"/>
        <v>4</v>
      </c>
      <c r="B17" s="38" t="s">
        <v>71</v>
      </c>
      <c r="C17" s="36" t="s">
        <v>195</v>
      </c>
      <c r="D17" s="37">
        <v>3</v>
      </c>
      <c r="E17" s="36" t="s">
        <v>149</v>
      </c>
      <c r="F17" s="37">
        <v>5</v>
      </c>
      <c r="G17" s="36" t="s">
        <v>110</v>
      </c>
      <c r="H17" s="37">
        <v>6</v>
      </c>
      <c r="I17" s="36" t="s">
        <v>189</v>
      </c>
      <c r="J17" s="37">
        <v>9</v>
      </c>
      <c r="K17" s="36" t="s">
        <v>193</v>
      </c>
      <c r="L17" s="37">
        <v>14</v>
      </c>
      <c r="M17" s="36" t="s">
        <v>204</v>
      </c>
      <c r="N17" s="37">
        <v>4</v>
      </c>
      <c r="O17" s="36" t="s">
        <v>192</v>
      </c>
      <c r="P17" s="37">
        <v>13</v>
      </c>
      <c r="Q17" s="36" t="s">
        <v>194</v>
      </c>
      <c r="R17" s="37">
        <v>7</v>
      </c>
      <c r="S17" s="36" t="s">
        <v>179</v>
      </c>
      <c r="T17" s="37">
        <v>8</v>
      </c>
      <c r="U17" s="36" t="s">
        <v>127</v>
      </c>
      <c r="V17" s="37">
        <v>12</v>
      </c>
      <c r="W17" s="36" t="s">
        <v>108</v>
      </c>
      <c r="X17" s="37">
        <v>10</v>
      </c>
      <c r="Y17" s="36" t="s">
        <v>181</v>
      </c>
      <c r="Z17" s="37">
        <v>16</v>
      </c>
      <c r="AA17" s="36" t="s">
        <v>180</v>
      </c>
      <c r="AB17" s="37">
        <v>11</v>
      </c>
      <c r="AC17" s="36" t="s">
        <v>147</v>
      </c>
      <c r="AD17" s="37">
        <v>15</v>
      </c>
      <c r="AE17" s="36"/>
      <c r="AF17" s="37"/>
      <c r="AG17" s="36"/>
      <c r="AH17" s="37"/>
      <c r="AI17" s="34">
        <f t="shared" si="0"/>
        <v>133</v>
      </c>
      <c r="AJ17" s="35">
        <f t="shared" si="3"/>
        <v>112</v>
      </c>
    </row>
    <row r="18" spans="1:37" x14ac:dyDescent="0.35">
      <c r="A18">
        <f t="shared" si="2"/>
        <v>1</v>
      </c>
      <c r="B18" s="4" t="s">
        <v>3</v>
      </c>
      <c r="C18" s="5" t="s">
        <v>195</v>
      </c>
      <c r="D18" s="123">
        <v>14</v>
      </c>
      <c r="E18" s="5" t="s">
        <v>149</v>
      </c>
      <c r="F18" s="123">
        <v>13</v>
      </c>
      <c r="G18" s="5" t="s">
        <v>110</v>
      </c>
      <c r="H18" s="123">
        <v>4</v>
      </c>
      <c r="I18" s="5" t="s">
        <v>107</v>
      </c>
      <c r="J18" s="123">
        <v>3</v>
      </c>
      <c r="K18" s="5" t="s">
        <v>193</v>
      </c>
      <c r="L18" s="123">
        <v>15</v>
      </c>
      <c r="M18" s="5" t="s">
        <v>126</v>
      </c>
      <c r="N18" s="123">
        <v>8</v>
      </c>
      <c r="O18" s="5" t="s">
        <v>192</v>
      </c>
      <c r="P18" s="123">
        <v>10</v>
      </c>
      <c r="Q18" s="5" t="s">
        <v>194</v>
      </c>
      <c r="R18" s="123">
        <v>11</v>
      </c>
      <c r="S18" s="5" t="s">
        <v>179</v>
      </c>
      <c r="T18" s="123">
        <v>5</v>
      </c>
      <c r="U18" s="5" t="s">
        <v>127</v>
      </c>
      <c r="V18" s="123">
        <v>7</v>
      </c>
      <c r="W18" s="5" t="s">
        <v>148</v>
      </c>
      <c r="X18" s="123">
        <v>12</v>
      </c>
      <c r="Y18" s="5" t="s">
        <v>181</v>
      </c>
      <c r="Z18" s="123">
        <v>16</v>
      </c>
      <c r="AA18" s="5" t="s">
        <v>180</v>
      </c>
      <c r="AB18" s="123">
        <v>9</v>
      </c>
      <c r="AC18" s="5" t="s">
        <v>147</v>
      </c>
      <c r="AD18" s="123">
        <v>6</v>
      </c>
      <c r="AE18" s="5"/>
      <c r="AF18" s="47"/>
      <c r="AG18" s="5"/>
      <c r="AH18" s="47"/>
      <c r="AI18" s="55">
        <f t="shared" si="0"/>
        <v>133</v>
      </c>
      <c r="AJ18" s="58">
        <f t="shared" si="3"/>
        <v>116</v>
      </c>
      <c r="AK18" s="126">
        <v>5</v>
      </c>
    </row>
    <row r="19" spans="1:37" x14ac:dyDescent="0.35">
      <c r="A19">
        <f t="shared" si="2"/>
        <v>2</v>
      </c>
      <c r="B19" s="38" t="s">
        <v>184</v>
      </c>
      <c r="C19" s="36" t="s">
        <v>195</v>
      </c>
      <c r="D19" s="37">
        <v>9</v>
      </c>
      <c r="E19" s="36" t="s">
        <v>149</v>
      </c>
      <c r="F19" s="37">
        <v>13</v>
      </c>
      <c r="G19" s="36" t="s">
        <v>234</v>
      </c>
      <c r="H19" s="37">
        <v>3</v>
      </c>
      <c r="I19" s="36" t="s">
        <v>189</v>
      </c>
      <c r="J19" s="37">
        <v>5</v>
      </c>
      <c r="K19" s="36" t="s">
        <v>193</v>
      </c>
      <c r="L19" s="37">
        <v>10</v>
      </c>
      <c r="M19" s="36" t="s">
        <v>126</v>
      </c>
      <c r="N19" s="37">
        <v>4</v>
      </c>
      <c r="O19" s="36" t="s">
        <v>192</v>
      </c>
      <c r="P19" s="37">
        <v>12</v>
      </c>
      <c r="Q19" s="36" t="s">
        <v>194</v>
      </c>
      <c r="R19" s="37">
        <v>6</v>
      </c>
      <c r="S19" s="36" t="s">
        <v>179</v>
      </c>
      <c r="T19" s="37">
        <v>11</v>
      </c>
      <c r="U19" s="36" t="s">
        <v>127</v>
      </c>
      <c r="V19" s="37">
        <v>8</v>
      </c>
      <c r="W19" s="36" t="s">
        <v>108</v>
      </c>
      <c r="X19" s="37">
        <v>7</v>
      </c>
      <c r="Y19" s="36" t="s">
        <v>181</v>
      </c>
      <c r="Z19" s="37">
        <v>16</v>
      </c>
      <c r="AA19" s="36" t="s">
        <v>180</v>
      </c>
      <c r="AB19" s="37">
        <v>14</v>
      </c>
      <c r="AC19" s="36" t="s">
        <v>147</v>
      </c>
      <c r="AD19" s="37">
        <v>15</v>
      </c>
      <c r="AE19" s="36"/>
      <c r="AF19" s="37"/>
      <c r="AG19" s="36"/>
      <c r="AH19" s="37"/>
      <c r="AI19" s="22">
        <f t="shared" si="0"/>
        <v>133</v>
      </c>
      <c r="AJ19" s="11">
        <f t="shared" si="3"/>
        <v>114</v>
      </c>
    </row>
    <row r="20" spans="1:37" x14ac:dyDescent="0.35">
      <c r="A20">
        <f t="shared" si="2"/>
        <v>12</v>
      </c>
      <c r="B20" s="68" t="s">
        <v>230</v>
      </c>
      <c r="C20" s="64" t="s">
        <v>196</v>
      </c>
      <c r="D20" s="125">
        <v>3</v>
      </c>
      <c r="E20" s="64" t="s">
        <v>149</v>
      </c>
      <c r="F20" s="125">
        <v>12</v>
      </c>
      <c r="G20" s="64" t="s">
        <v>110</v>
      </c>
      <c r="H20" s="125">
        <v>4</v>
      </c>
      <c r="I20" s="64" t="s">
        <v>189</v>
      </c>
      <c r="J20" s="125">
        <v>8</v>
      </c>
      <c r="K20" s="64" t="s">
        <v>193</v>
      </c>
      <c r="L20" s="125">
        <v>15</v>
      </c>
      <c r="M20" s="64" t="s">
        <v>204</v>
      </c>
      <c r="N20" s="125">
        <v>10</v>
      </c>
      <c r="O20" s="64" t="s">
        <v>192</v>
      </c>
      <c r="P20" s="125">
        <v>6</v>
      </c>
      <c r="Q20" s="64" t="s">
        <v>194</v>
      </c>
      <c r="R20" s="125">
        <v>11</v>
      </c>
      <c r="S20" s="64" t="s">
        <v>179</v>
      </c>
      <c r="T20" s="125">
        <v>9</v>
      </c>
      <c r="U20" s="64" t="s">
        <v>127</v>
      </c>
      <c r="V20" s="125">
        <v>5</v>
      </c>
      <c r="W20" s="64" t="s">
        <v>108</v>
      </c>
      <c r="X20" s="125">
        <v>7</v>
      </c>
      <c r="Y20" s="64" t="s">
        <v>181</v>
      </c>
      <c r="Z20" s="125">
        <v>16</v>
      </c>
      <c r="AA20" s="64" t="s">
        <v>180</v>
      </c>
      <c r="AB20" s="125">
        <v>13</v>
      </c>
      <c r="AC20" s="64" t="s">
        <v>147</v>
      </c>
      <c r="AD20" s="125">
        <v>14</v>
      </c>
      <c r="AE20" s="64"/>
      <c r="AF20" s="72"/>
      <c r="AG20" s="64"/>
      <c r="AH20" s="72"/>
      <c r="AI20" s="55">
        <f t="shared" si="0"/>
        <v>133</v>
      </c>
      <c r="AJ20" s="71">
        <f t="shared" si="3"/>
        <v>103</v>
      </c>
    </row>
    <row r="21" spans="1:37" ht="15" thickBot="1" x14ac:dyDescent="0.4">
      <c r="A21">
        <f t="shared" si="2"/>
        <v>14</v>
      </c>
      <c r="B21" s="88" t="s">
        <v>185</v>
      </c>
      <c r="C21" s="89" t="s">
        <v>195</v>
      </c>
      <c r="D21" s="90">
        <v>5</v>
      </c>
      <c r="E21" s="89" t="s">
        <v>149</v>
      </c>
      <c r="F21" s="90">
        <v>14</v>
      </c>
      <c r="G21" s="89" t="s">
        <v>110</v>
      </c>
      <c r="H21" s="90">
        <v>7</v>
      </c>
      <c r="I21" s="89" t="s">
        <v>189</v>
      </c>
      <c r="J21" s="90">
        <v>12</v>
      </c>
      <c r="K21" s="89" t="s">
        <v>193</v>
      </c>
      <c r="L21" s="90">
        <v>10</v>
      </c>
      <c r="M21" s="89" t="s">
        <v>204</v>
      </c>
      <c r="N21" s="90">
        <v>3</v>
      </c>
      <c r="O21" s="89" t="s">
        <v>192</v>
      </c>
      <c r="P21" s="90">
        <v>9</v>
      </c>
      <c r="Q21" s="89" t="s">
        <v>194</v>
      </c>
      <c r="R21" s="90">
        <v>15</v>
      </c>
      <c r="S21" s="89" t="s">
        <v>179</v>
      </c>
      <c r="T21" s="90">
        <v>11</v>
      </c>
      <c r="U21" s="89" t="s">
        <v>190</v>
      </c>
      <c r="V21" s="90">
        <v>6</v>
      </c>
      <c r="W21" s="89" t="s">
        <v>108</v>
      </c>
      <c r="X21" s="90">
        <v>4</v>
      </c>
      <c r="Y21" s="89" t="s">
        <v>181</v>
      </c>
      <c r="Z21" s="90">
        <v>16</v>
      </c>
      <c r="AA21" s="89" t="s">
        <v>180</v>
      </c>
      <c r="AB21" s="90">
        <v>8</v>
      </c>
      <c r="AC21" s="89" t="s">
        <v>147</v>
      </c>
      <c r="AD21" s="90">
        <v>13</v>
      </c>
      <c r="AE21" s="89"/>
      <c r="AF21" s="90"/>
      <c r="AG21" s="89"/>
      <c r="AH21" s="90"/>
      <c r="AI21" s="84">
        <f t="shared" si="0"/>
        <v>133</v>
      </c>
      <c r="AJ21" s="85">
        <f t="shared" si="3"/>
        <v>101</v>
      </c>
    </row>
    <row r="22" spans="1:37" ht="15" thickBot="1" x14ac:dyDescent="0.4">
      <c r="B22" s="87" t="s">
        <v>15</v>
      </c>
      <c r="C22" s="197" t="s">
        <v>143</v>
      </c>
      <c r="D22" s="197"/>
      <c r="E22" s="197" t="s">
        <v>144</v>
      </c>
      <c r="F22" s="197"/>
      <c r="G22" s="197" t="s">
        <v>146</v>
      </c>
      <c r="H22" s="197"/>
      <c r="I22" s="197" t="s">
        <v>145</v>
      </c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40"/>
      <c r="AJ22" s="41"/>
    </row>
    <row r="23" spans="1:37" ht="15" thickBot="1" x14ac:dyDescent="0.4">
      <c r="C23" s="184" t="s">
        <v>183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6"/>
      <c r="AJ23" s="23"/>
    </row>
    <row r="24" spans="1:37" x14ac:dyDescent="0.35">
      <c r="F24" t="s">
        <v>33</v>
      </c>
    </row>
    <row r="27" spans="1:37" ht="15" thickBot="1" x14ac:dyDescent="0.4"/>
    <row r="28" spans="1:37" ht="15" thickBot="1" x14ac:dyDescent="0.4">
      <c r="B28" s="32" t="s">
        <v>0</v>
      </c>
      <c r="C28" s="181" t="str">
        <f t="shared" ref="C28" si="4">C3</f>
        <v>DEN@ARI</v>
      </c>
      <c r="D28" s="181"/>
      <c r="E28" s="181" t="str">
        <f t="shared" ref="E28" si="5">E3</f>
        <v>TEN@LAC</v>
      </c>
      <c r="F28" s="181"/>
      <c r="G28" s="181" t="str">
        <f t="shared" ref="G28" si="6">G3</f>
        <v>CLE@TB</v>
      </c>
      <c r="H28" s="181"/>
      <c r="I28" s="181" t="str">
        <f t="shared" ref="I28" si="7">I3</f>
        <v>CAR@PHI</v>
      </c>
      <c r="J28" s="181"/>
      <c r="K28" s="181" t="str">
        <f t="shared" ref="K28" si="8">K3</f>
        <v>MIN@NYJ</v>
      </c>
      <c r="L28" s="181"/>
      <c r="M28" s="181" t="str">
        <f t="shared" ref="M28" si="9">M3</f>
        <v>DET@MIA</v>
      </c>
      <c r="N28" s="181"/>
      <c r="O28" s="181" t="str">
        <f t="shared" ref="O28" si="10">O3</f>
        <v>NE@CHI</v>
      </c>
      <c r="P28" s="181"/>
      <c r="Q28" s="181" t="str">
        <f t="shared" ref="Q28" si="11">Q3</f>
        <v>BUF@IND</v>
      </c>
      <c r="R28" s="181"/>
      <c r="S28" s="181" t="str">
        <f t="shared" ref="S28" si="12">S3</f>
        <v>HOU@JAX</v>
      </c>
      <c r="T28" s="181"/>
      <c r="U28" s="181" t="str">
        <f t="shared" ref="U28" si="13">U3</f>
        <v>NO@BAL</v>
      </c>
      <c r="V28" s="181"/>
      <c r="W28" s="181" t="str">
        <f t="shared" ref="W28" si="14">W3</f>
        <v>DAL@WAS</v>
      </c>
      <c r="X28" s="181"/>
      <c r="Y28" s="181" t="str">
        <f t="shared" ref="Y28" si="15">Y3</f>
        <v>LAR@SF</v>
      </c>
      <c r="Z28" s="181"/>
      <c r="AA28" s="181" t="str">
        <f>AA3</f>
        <v>CIN@KC</v>
      </c>
      <c r="AB28" s="181"/>
      <c r="AC28" s="181" t="str">
        <f>AC3</f>
        <v>NYG@ATL</v>
      </c>
      <c r="AD28" s="181"/>
      <c r="AE28" s="181" t="str">
        <f>AE3</f>
        <v>SF@GB</v>
      </c>
      <c r="AF28" s="181"/>
      <c r="AG28" s="181" t="str">
        <f>AG3</f>
        <v>PIT@TB</v>
      </c>
      <c r="AH28" s="182"/>
      <c r="AI28" s="25"/>
    </row>
    <row r="29" spans="1:37" x14ac:dyDescent="0.35">
      <c r="B29" s="31" t="str">
        <f t="shared" ref="B29:B42" si="16">B4</f>
        <v>Tyson</v>
      </c>
      <c r="C29" s="180" t="str">
        <f>IF(C4="den",D4,"-")</f>
        <v>-</v>
      </c>
      <c r="D29" s="180"/>
      <c r="E29" s="180">
        <f>IF(E4="lac",F4,"-")</f>
        <v>13</v>
      </c>
      <c r="F29" s="180"/>
      <c r="G29" s="180">
        <f>IF(G4="tb",H4,"-")</f>
        <v>8</v>
      </c>
      <c r="H29" s="180"/>
      <c r="I29" s="180" t="str">
        <f>IF(I4="car",J4,"-")</f>
        <v>-</v>
      </c>
      <c r="J29" s="180"/>
      <c r="K29" s="180">
        <f>IF(K4="min",L4,"-")</f>
        <v>9</v>
      </c>
      <c r="L29" s="180"/>
      <c r="M29" s="180">
        <f>IF(M4="det",N4,"-")</f>
        <v>4</v>
      </c>
      <c r="N29" s="180"/>
      <c r="O29" s="180">
        <f>IF(O4="ne",P4,"-")</f>
        <v>11</v>
      </c>
      <c r="P29" s="180"/>
      <c r="Q29" s="180">
        <f>IF(Q4="ind",R4,"-")</f>
        <v>14</v>
      </c>
      <c r="R29" s="180"/>
      <c r="S29" s="180" t="str">
        <f>IF(S4="hou",T4,"-")</f>
        <v>-</v>
      </c>
      <c r="T29" s="180"/>
      <c r="U29" s="180" t="str">
        <f>IF(U4="no",V4,"-")</f>
        <v>-</v>
      </c>
      <c r="V29" s="180"/>
      <c r="W29" s="180">
        <f>IF(W4="was",X4,"-")</f>
        <v>5</v>
      </c>
      <c r="X29" s="180"/>
      <c r="Y29" s="180">
        <f>IF(Y4="lar",Z4,"-")</f>
        <v>15</v>
      </c>
      <c r="Z29" s="180"/>
      <c r="AA29" s="180">
        <f>IF(AA4="kc",AB4,"-")</f>
        <v>12</v>
      </c>
      <c r="AB29" s="180"/>
      <c r="AC29" s="180">
        <f>IF(AC4="atl",AD4,"-")</f>
        <v>16</v>
      </c>
      <c r="AD29" s="180"/>
      <c r="AE29" s="180">
        <f t="shared" ref="AE29:AE44" si="17">IF(AE4="",AF4,"-")</f>
        <v>0</v>
      </c>
      <c r="AF29" s="180"/>
      <c r="AG29" s="180">
        <f t="shared" ref="AG29:AG44" si="18">IF(AG4="",AH4,"-")</f>
        <v>0</v>
      </c>
      <c r="AH29" s="189"/>
      <c r="AJ29" s="26">
        <f t="shared" ref="AJ29:AJ46" si="19">COUNTIF(C29:AH29,"&gt;=1")</f>
        <v>10</v>
      </c>
    </row>
    <row r="30" spans="1:37" x14ac:dyDescent="0.35">
      <c r="B30" s="14" t="str">
        <f t="shared" si="16"/>
        <v>Ben</v>
      </c>
      <c r="C30" s="171">
        <f t="shared" ref="C30:C46" si="20">IF(C5="den",D5,"-")</f>
        <v>6</v>
      </c>
      <c r="D30" s="172"/>
      <c r="E30" s="171">
        <f t="shared" ref="E30:E46" si="21">IF(E5="lac",F5,"-")</f>
        <v>16</v>
      </c>
      <c r="F30" s="172"/>
      <c r="G30" s="171" t="str">
        <f t="shared" ref="G30:G46" si="22">IF(G5="tb",H5,"-")</f>
        <v>-</v>
      </c>
      <c r="H30" s="172"/>
      <c r="I30" s="171" t="str">
        <f t="shared" ref="I30:I46" si="23">IF(I5="car",J5,"-")</f>
        <v>-</v>
      </c>
      <c r="J30" s="172"/>
      <c r="K30" s="171">
        <f t="shared" ref="K30:K46" si="24">IF(K5="min",L5,"-")</f>
        <v>9</v>
      </c>
      <c r="L30" s="172"/>
      <c r="M30" s="171">
        <f t="shared" ref="M30:M46" si="25">IF(M5="det",N5,"-")</f>
        <v>4</v>
      </c>
      <c r="N30" s="172"/>
      <c r="O30" s="171">
        <f t="shared" ref="O30:O46" si="26">IF(O5="ne",P5,"-")</f>
        <v>8</v>
      </c>
      <c r="P30" s="172"/>
      <c r="Q30" s="171">
        <f t="shared" ref="Q30:Q46" si="27">IF(Q5="ind",R5,"-")</f>
        <v>12</v>
      </c>
      <c r="R30" s="172"/>
      <c r="S30" s="171" t="str">
        <f t="shared" ref="S30:S46" si="28">IF(S5="hou",T5,"-")</f>
        <v>-</v>
      </c>
      <c r="T30" s="172"/>
      <c r="U30" s="171">
        <f t="shared" ref="U30:U46" si="29">IF(U5="no",V5,"-")</f>
        <v>7</v>
      </c>
      <c r="V30" s="172"/>
      <c r="W30" s="171">
        <f t="shared" ref="W30:W46" si="30">IF(W5="was",X5,"-")</f>
        <v>5</v>
      </c>
      <c r="X30" s="172"/>
      <c r="Y30" s="171">
        <f t="shared" ref="Y30:Y46" si="31">IF(Y5="lar",Z5,"-")</f>
        <v>15</v>
      </c>
      <c r="Z30" s="172"/>
      <c r="AA30" s="171">
        <f t="shared" ref="AA30:AA46" si="32">IF(AA5="kc",AB5,"-")</f>
        <v>14</v>
      </c>
      <c r="AB30" s="172"/>
      <c r="AC30" s="171">
        <f t="shared" ref="AC30:AC46" si="33">IF(AC5="atl",AD5,"-")</f>
        <v>10</v>
      </c>
      <c r="AD30" s="172"/>
      <c r="AE30" s="194">
        <f t="shared" si="17"/>
        <v>0</v>
      </c>
      <c r="AF30" s="194"/>
      <c r="AG30" s="194">
        <f t="shared" si="18"/>
        <v>0</v>
      </c>
      <c r="AH30" s="195"/>
      <c r="AJ30" s="26">
        <f t="shared" si="19"/>
        <v>11</v>
      </c>
    </row>
    <row r="31" spans="1:37" x14ac:dyDescent="0.35">
      <c r="B31" s="13" t="str">
        <f t="shared" si="16"/>
        <v>Trevor</v>
      </c>
      <c r="C31" s="168">
        <f t="shared" si="20"/>
        <v>3</v>
      </c>
      <c r="D31" s="169"/>
      <c r="E31" s="168">
        <f t="shared" si="21"/>
        <v>4</v>
      </c>
      <c r="F31" s="169"/>
      <c r="G31" s="168" t="str">
        <f t="shared" si="22"/>
        <v>-</v>
      </c>
      <c r="H31" s="169"/>
      <c r="I31" s="168">
        <f t="shared" si="23"/>
        <v>6</v>
      </c>
      <c r="J31" s="169"/>
      <c r="K31" s="168">
        <f t="shared" si="24"/>
        <v>7</v>
      </c>
      <c r="L31" s="169"/>
      <c r="M31" s="168" t="str">
        <f t="shared" si="25"/>
        <v>-</v>
      </c>
      <c r="N31" s="169"/>
      <c r="O31" s="168">
        <f t="shared" si="26"/>
        <v>9</v>
      </c>
      <c r="P31" s="169"/>
      <c r="Q31" s="168" t="str">
        <f t="shared" si="27"/>
        <v>-</v>
      </c>
      <c r="R31" s="169"/>
      <c r="S31" s="168" t="str">
        <f t="shared" si="28"/>
        <v>-</v>
      </c>
      <c r="T31" s="169"/>
      <c r="U31" s="168" t="str">
        <f t="shared" si="29"/>
        <v>-</v>
      </c>
      <c r="V31" s="169"/>
      <c r="W31" s="168" t="str">
        <f t="shared" si="30"/>
        <v>-</v>
      </c>
      <c r="X31" s="169"/>
      <c r="Y31" s="168">
        <f t="shared" si="31"/>
        <v>14</v>
      </c>
      <c r="Z31" s="169"/>
      <c r="AA31" s="168">
        <f t="shared" si="32"/>
        <v>15</v>
      </c>
      <c r="AB31" s="169"/>
      <c r="AC31" s="168">
        <f t="shared" si="33"/>
        <v>16</v>
      </c>
      <c r="AD31" s="169"/>
      <c r="AE31" s="192">
        <f t="shared" si="17"/>
        <v>0</v>
      </c>
      <c r="AF31" s="192"/>
      <c r="AG31" s="192">
        <f t="shared" si="18"/>
        <v>0</v>
      </c>
      <c r="AH31" s="193"/>
      <c r="AJ31" s="26">
        <f t="shared" si="19"/>
        <v>8</v>
      </c>
    </row>
    <row r="32" spans="1:37" x14ac:dyDescent="0.35">
      <c r="B32" s="14" t="str">
        <f t="shared" si="16"/>
        <v>Alex</v>
      </c>
      <c r="C32" s="171">
        <f t="shared" si="20"/>
        <v>3</v>
      </c>
      <c r="D32" s="172"/>
      <c r="E32" s="171">
        <f t="shared" si="21"/>
        <v>15</v>
      </c>
      <c r="F32" s="172"/>
      <c r="G32" s="171">
        <f t="shared" si="22"/>
        <v>6</v>
      </c>
      <c r="H32" s="172"/>
      <c r="I32" s="171" t="str">
        <f t="shared" si="23"/>
        <v>-</v>
      </c>
      <c r="J32" s="172"/>
      <c r="K32" s="171">
        <f t="shared" si="24"/>
        <v>4</v>
      </c>
      <c r="L32" s="172"/>
      <c r="M32" s="171">
        <f t="shared" si="25"/>
        <v>5</v>
      </c>
      <c r="N32" s="172"/>
      <c r="O32" s="171">
        <f t="shared" si="26"/>
        <v>9</v>
      </c>
      <c r="P32" s="172"/>
      <c r="Q32" s="171">
        <f t="shared" si="27"/>
        <v>12</v>
      </c>
      <c r="R32" s="172"/>
      <c r="S32" s="171" t="str">
        <f t="shared" si="28"/>
        <v>-</v>
      </c>
      <c r="T32" s="172"/>
      <c r="U32" s="171">
        <f t="shared" si="29"/>
        <v>8</v>
      </c>
      <c r="V32" s="172"/>
      <c r="W32" s="171" t="str">
        <f t="shared" si="30"/>
        <v>-</v>
      </c>
      <c r="X32" s="172"/>
      <c r="Y32" s="171">
        <f t="shared" si="31"/>
        <v>16</v>
      </c>
      <c r="Z32" s="172"/>
      <c r="AA32" s="171">
        <f t="shared" si="32"/>
        <v>14</v>
      </c>
      <c r="AB32" s="172"/>
      <c r="AC32" s="171">
        <f t="shared" si="33"/>
        <v>13</v>
      </c>
      <c r="AD32" s="172"/>
      <c r="AE32" s="194">
        <f t="shared" si="17"/>
        <v>0</v>
      </c>
      <c r="AF32" s="194"/>
      <c r="AG32" s="194">
        <f t="shared" si="18"/>
        <v>0</v>
      </c>
      <c r="AH32" s="195"/>
      <c r="AJ32" s="26">
        <f t="shared" si="19"/>
        <v>11</v>
      </c>
    </row>
    <row r="33" spans="2:36" x14ac:dyDescent="0.35">
      <c r="B33" s="13" t="str">
        <f t="shared" si="16"/>
        <v>Katelyn</v>
      </c>
      <c r="C33" s="168">
        <f t="shared" si="20"/>
        <v>4</v>
      </c>
      <c r="D33" s="169"/>
      <c r="E33" s="168">
        <f t="shared" si="21"/>
        <v>14</v>
      </c>
      <c r="F33" s="169"/>
      <c r="G33" s="168">
        <f t="shared" si="22"/>
        <v>7</v>
      </c>
      <c r="H33" s="169"/>
      <c r="I33" s="168" t="str">
        <f t="shared" si="23"/>
        <v>-</v>
      </c>
      <c r="J33" s="169"/>
      <c r="K33" s="168">
        <f t="shared" si="24"/>
        <v>8</v>
      </c>
      <c r="L33" s="169"/>
      <c r="M33" s="168">
        <f t="shared" si="25"/>
        <v>3</v>
      </c>
      <c r="N33" s="169"/>
      <c r="O33" s="168">
        <f t="shared" si="26"/>
        <v>9</v>
      </c>
      <c r="P33" s="169"/>
      <c r="Q33" s="168">
        <f t="shared" si="27"/>
        <v>15</v>
      </c>
      <c r="R33" s="169"/>
      <c r="S33" s="168" t="str">
        <f t="shared" si="28"/>
        <v>-</v>
      </c>
      <c r="T33" s="169"/>
      <c r="U33" s="168" t="str">
        <f t="shared" si="29"/>
        <v>-</v>
      </c>
      <c r="V33" s="169"/>
      <c r="W33" s="168">
        <f t="shared" si="30"/>
        <v>5</v>
      </c>
      <c r="X33" s="169"/>
      <c r="Y33" s="168">
        <f t="shared" si="31"/>
        <v>16</v>
      </c>
      <c r="Z33" s="169"/>
      <c r="AA33" s="168">
        <f t="shared" si="32"/>
        <v>13</v>
      </c>
      <c r="AB33" s="169"/>
      <c r="AC33" s="168">
        <f t="shared" si="33"/>
        <v>11</v>
      </c>
      <c r="AD33" s="169"/>
      <c r="AE33" s="192">
        <f t="shared" si="17"/>
        <v>0</v>
      </c>
      <c r="AF33" s="192"/>
      <c r="AG33" s="192">
        <f t="shared" si="18"/>
        <v>0</v>
      </c>
      <c r="AH33" s="193"/>
      <c r="AJ33" s="26">
        <f t="shared" si="19"/>
        <v>11</v>
      </c>
    </row>
    <row r="34" spans="2:36" x14ac:dyDescent="0.35">
      <c r="B34" s="14" t="str">
        <f t="shared" si="16"/>
        <v>Shelby</v>
      </c>
      <c r="C34" s="171">
        <f t="shared" si="20"/>
        <v>7</v>
      </c>
      <c r="D34" s="172"/>
      <c r="E34" s="171">
        <f t="shared" si="21"/>
        <v>15</v>
      </c>
      <c r="F34" s="172"/>
      <c r="G34" s="171">
        <f t="shared" si="22"/>
        <v>13</v>
      </c>
      <c r="H34" s="172"/>
      <c r="I34" s="171" t="str">
        <f t="shared" si="23"/>
        <v>-</v>
      </c>
      <c r="J34" s="172"/>
      <c r="K34" s="171" t="str">
        <f t="shared" si="24"/>
        <v>-</v>
      </c>
      <c r="L34" s="172"/>
      <c r="M34" s="171">
        <f t="shared" si="25"/>
        <v>4</v>
      </c>
      <c r="N34" s="172"/>
      <c r="O34" s="171">
        <f t="shared" si="26"/>
        <v>14</v>
      </c>
      <c r="P34" s="172"/>
      <c r="Q34" s="171">
        <f t="shared" si="27"/>
        <v>10</v>
      </c>
      <c r="R34" s="172"/>
      <c r="S34" s="171" t="str">
        <f t="shared" si="28"/>
        <v>-</v>
      </c>
      <c r="T34" s="172"/>
      <c r="U34" s="171" t="str">
        <f t="shared" si="29"/>
        <v>-</v>
      </c>
      <c r="V34" s="172"/>
      <c r="W34" s="171">
        <f t="shared" si="30"/>
        <v>5</v>
      </c>
      <c r="X34" s="172"/>
      <c r="Y34" s="171">
        <f t="shared" si="31"/>
        <v>16</v>
      </c>
      <c r="Z34" s="172"/>
      <c r="AA34" s="171">
        <f t="shared" si="32"/>
        <v>11</v>
      </c>
      <c r="AB34" s="172"/>
      <c r="AC34" s="171">
        <f t="shared" si="33"/>
        <v>9</v>
      </c>
      <c r="AD34" s="172"/>
      <c r="AE34" s="194">
        <f t="shared" si="17"/>
        <v>0</v>
      </c>
      <c r="AF34" s="194"/>
      <c r="AG34" s="194">
        <f t="shared" si="18"/>
        <v>0</v>
      </c>
      <c r="AH34" s="195"/>
      <c r="AJ34" s="26">
        <f t="shared" si="19"/>
        <v>10</v>
      </c>
    </row>
    <row r="35" spans="2:36" x14ac:dyDescent="0.35">
      <c r="B35" s="13" t="str">
        <f t="shared" si="16"/>
        <v>Chris</v>
      </c>
      <c r="C35" s="168">
        <f t="shared" si="20"/>
        <v>4</v>
      </c>
      <c r="D35" s="169"/>
      <c r="E35" s="168">
        <f t="shared" si="21"/>
        <v>15</v>
      </c>
      <c r="F35" s="169"/>
      <c r="G35" s="168">
        <f t="shared" si="22"/>
        <v>10</v>
      </c>
      <c r="H35" s="169"/>
      <c r="I35" s="168" t="str">
        <f t="shared" si="23"/>
        <v>-</v>
      </c>
      <c r="J35" s="169"/>
      <c r="K35" s="168" t="str">
        <f t="shared" si="24"/>
        <v>-</v>
      </c>
      <c r="L35" s="169"/>
      <c r="M35" s="168" t="str">
        <f t="shared" si="25"/>
        <v>-</v>
      </c>
      <c r="N35" s="169"/>
      <c r="O35" s="168">
        <f t="shared" si="26"/>
        <v>7</v>
      </c>
      <c r="P35" s="169"/>
      <c r="Q35" s="168">
        <f t="shared" si="27"/>
        <v>16</v>
      </c>
      <c r="R35" s="169"/>
      <c r="S35" s="168" t="str">
        <f t="shared" si="28"/>
        <v>-</v>
      </c>
      <c r="T35" s="169"/>
      <c r="U35" s="168" t="str">
        <f t="shared" si="29"/>
        <v>-</v>
      </c>
      <c r="V35" s="169"/>
      <c r="W35" s="168">
        <f t="shared" si="30"/>
        <v>8</v>
      </c>
      <c r="X35" s="169"/>
      <c r="Y35" s="168">
        <f t="shared" si="31"/>
        <v>14</v>
      </c>
      <c r="Z35" s="169"/>
      <c r="AA35" s="168">
        <f t="shared" si="32"/>
        <v>13</v>
      </c>
      <c r="AB35" s="169"/>
      <c r="AC35" s="168">
        <f t="shared" si="33"/>
        <v>12</v>
      </c>
      <c r="AD35" s="169"/>
      <c r="AE35" s="192">
        <f t="shared" si="17"/>
        <v>0</v>
      </c>
      <c r="AF35" s="192"/>
      <c r="AG35" s="192">
        <f t="shared" si="18"/>
        <v>0</v>
      </c>
      <c r="AH35" s="193"/>
      <c r="AJ35" s="26">
        <f t="shared" si="19"/>
        <v>9</v>
      </c>
    </row>
    <row r="36" spans="2:36" x14ac:dyDescent="0.35">
      <c r="B36" s="14" t="str">
        <f t="shared" si="16"/>
        <v>Jeremy</v>
      </c>
      <c r="C36" s="171">
        <f t="shared" si="20"/>
        <v>3</v>
      </c>
      <c r="D36" s="172"/>
      <c r="E36" s="171">
        <f t="shared" si="21"/>
        <v>13</v>
      </c>
      <c r="F36" s="172"/>
      <c r="G36" s="171">
        <f t="shared" si="22"/>
        <v>7</v>
      </c>
      <c r="H36" s="172"/>
      <c r="I36" s="171" t="str">
        <f t="shared" si="23"/>
        <v>-</v>
      </c>
      <c r="J36" s="172"/>
      <c r="K36" s="171">
        <f t="shared" si="24"/>
        <v>12</v>
      </c>
      <c r="L36" s="172"/>
      <c r="M36" s="171">
        <f t="shared" si="25"/>
        <v>6</v>
      </c>
      <c r="N36" s="172"/>
      <c r="O36" s="171">
        <f t="shared" si="26"/>
        <v>11</v>
      </c>
      <c r="P36" s="172"/>
      <c r="Q36" s="171">
        <f t="shared" si="27"/>
        <v>5</v>
      </c>
      <c r="R36" s="172"/>
      <c r="S36" s="171" t="str">
        <f t="shared" si="28"/>
        <v>-</v>
      </c>
      <c r="T36" s="172"/>
      <c r="U36" s="171">
        <f t="shared" si="29"/>
        <v>9</v>
      </c>
      <c r="V36" s="172"/>
      <c r="W36" s="171" t="str">
        <f t="shared" si="30"/>
        <v>-</v>
      </c>
      <c r="X36" s="172"/>
      <c r="Y36" s="171">
        <f t="shared" si="31"/>
        <v>15</v>
      </c>
      <c r="Z36" s="172"/>
      <c r="AA36" s="171">
        <f t="shared" si="32"/>
        <v>10</v>
      </c>
      <c r="AB36" s="172"/>
      <c r="AC36" s="171">
        <f t="shared" si="33"/>
        <v>16</v>
      </c>
      <c r="AD36" s="172"/>
      <c r="AE36" s="194">
        <f t="shared" si="17"/>
        <v>0</v>
      </c>
      <c r="AF36" s="194"/>
      <c r="AG36" s="194">
        <f t="shared" si="18"/>
        <v>0</v>
      </c>
      <c r="AH36" s="195"/>
      <c r="AJ36" s="26">
        <f t="shared" si="19"/>
        <v>11</v>
      </c>
    </row>
    <row r="37" spans="2:36" x14ac:dyDescent="0.35">
      <c r="B37" s="13" t="str">
        <f t="shared" si="16"/>
        <v>Sam</v>
      </c>
      <c r="C37" s="168" t="str">
        <f t="shared" si="20"/>
        <v>-</v>
      </c>
      <c r="D37" s="169"/>
      <c r="E37" s="168">
        <f t="shared" si="21"/>
        <v>4</v>
      </c>
      <c r="F37" s="169"/>
      <c r="G37" s="168">
        <f t="shared" si="22"/>
        <v>11</v>
      </c>
      <c r="H37" s="169"/>
      <c r="I37" s="168" t="str">
        <f t="shared" si="23"/>
        <v>-</v>
      </c>
      <c r="J37" s="169"/>
      <c r="K37" s="168">
        <f t="shared" si="24"/>
        <v>16</v>
      </c>
      <c r="L37" s="169"/>
      <c r="M37" s="168">
        <f t="shared" si="25"/>
        <v>5</v>
      </c>
      <c r="N37" s="169"/>
      <c r="O37" s="168">
        <f t="shared" si="26"/>
        <v>13</v>
      </c>
      <c r="P37" s="169"/>
      <c r="Q37" s="168">
        <f t="shared" si="27"/>
        <v>8</v>
      </c>
      <c r="R37" s="169"/>
      <c r="S37" s="168">
        <f t="shared" si="28"/>
        <v>7</v>
      </c>
      <c r="T37" s="169"/>
      <c r="U37" s="168">
        <f t="shared" si="29"/>
        <v>10</v>
      </c>
      <c r="V37" s="169"/>
      <c r="W37" s="168" t="str">
        <f t="shared" si="30"/>
        <v>-</v>
      </c>
      <c r="X37" s="169"/>
      <c r="Y37" s="168">
        <f t="shared" si="31"/>
        <v>15</v>
      </c>
      <c r="Z37" s="169"/>
      <c r="AA37" s="168">
        <f t="shared" si="32"/>
        <v>9</v>
      </c>
      <c r="AB37" s="169"/>
      <c r="AC37" s="168">
        <f t="shared" si="33"/>
        <v>14</v>
      </c>
      <c r="AD37" s="169"/>
      <c r="AE37" s="192">
        <f t="shared" si="17"/>
        <v>0</v>
      </c>
      <c r="AF37" s="192"/>
      <c r="AG37" s="192">
        <f t="shared" si="18"/>
        <v>0</v>
      </c>
      <c r="AH37" s="193"/>
      <c r="AJ37" s="26">
        <f t="shared" si="19"/>
        <v>11</v>
      </c>
    </row>
    <row r="38" spans="2:36" x14ac:dyDescent="0.35">
      <c r="B38" s="14" t="str">
        <f t="shared" si="16"/>
        <v>Cody</v>
      </c>
      <c r="C38" s="171">
        <f t="shared" si="20"/>
        <v>5</v>
      </c>
      <c r="D38" s="172"/>
      <c r="E38" s="171">
        <f t="shared" si="21"/>
        <v>13</v>
      </c>
      <c r="F38" s="172"/>
      <c r="G38" s="171">
        <f t="shared" si="22"/>
        <v>3</v>
      </c>
      <c r="H38" s="172"/>
      <c r="I38" s="171" t="str">
        <f t="shared" si="23"/>
        <v>-</v>
      </c>
      <c r="J38" s="172"/>
      <c r="K38" s="171">
        <f t="shared" si="24"/>
        <v>14</v>
      </c>
      <c r="L38" s="172"/>
      <c r="M38" s="171" t="str">
        <f t="shared" si="25"/>
        <v>-</v>
      </c>
      <c r="N38" s="172"/>
      <c r="O38" s="171">
        <f t="shared" si="26"/>
        <v>15</v>
      </c>
      <c r="P38" s="172"/>
      <c r="Q38" s="171">
        <f t="shared" si="27"/>
        <v>11</v>
      </c>
      <c r="R38" s="172"/>
      <c r="S38" s="171" t="str">
        <f t="shared" si="28"/>
        <v>-</v>
      </c>
      <c r="T38" s="172"/>
      <c r="U38" s="171" t="str">
        <f t="shared" si="29"/>
        <v>-</v>
      </c>
      <c r="V38" s="172"/>
      <c r="W38" s="171" t="str">
        <f t="shared" si="30"/>
        <v>-</v>
      </c>
      <c r="X38" s="172"/>
      <c r="Y38" s="171">
        <f t="shared" si="31"/>
        <v>16</v>
      </c>
      <c r="Z38" s="172"/>
      <c r="AA38" s="171">
        <f t="shared" si="32"/>
        <v>10</v>
      </c>
      <c r="AB38" s="172"/>
      <c r="AC38" s="171">
        <f t="shared" si="33"/>
        <v>12</v>
      </c>
      <c r="AD38" s="172"/>
      <c r="AE38" s="194">
        <f t="shared" si="17"/>
        <v>0</v>
      </c>
      <c r="AF38" s="194"/>
      <c r="AG38" s="194">
        <f t="shared" si="18"/>
        <v>0</v>
      </c>
      <c r="AH38" s="195"/>
      <c r="AJ38" s="26">
        <f t="shared" si="19"/>
        <v>9</v>
      </c>
    </row>
    <row r="39" spans="2:36" x14ac:dyDescent="0.35">
      <c r="B39" s="13" t="str">
        <f t="shared" si="16"/>
        <v>Tom</v>
      </c>
      <c r="C39" s="168" t="str">
        <f t="shared" si="20"/>
        <v>-</v>
      </c>
      <c r="D39" s="169"/>
      <c r="E39" s="168">
        <f t="shared" si="21"/>
        <v>14</v>
      </c>
      <c r="F39" s="169"/>
      <c r="G39" s="168">
        <f t="shared" si="22"/>
        <v>12</v>
      </c>
      <c r="H39" s="169"/>
      <c r="I39" s="168" t="str">
        <f t="shared" si="23"/>
        <v>-</v>
      </c>
      <c r="J39" s="169"/>
      <c r="K39" s="168">
        <f t="shared" si="24"/>
        <v>9</v>
      </c>
      <c r="L39" s="169"/>
      <c r="M39" s="168" t="str">
        <f t="shared" si="25"/>
        <v>-</v>
      </c>
      <c r="N39" s="169"/>
      <c r="O39" s="168">
        <f t="shared" si="26"/>
        <v>6</v>
      </c>
      <c r="P39" s="169"/>
      <c r="Q39" s="168">
        <f t="shared" si="27"/>
        <v>13</v>
      </c>
      <c r="R39" s="169"/>
      <c r="S39" s="168" t="str">
        <f t="shared" si="28"/>
        <v>-</v>
      </c>
      <c r="T39" s="169"/>
      <c r="U39" s="168" t="str">
        <f t="shared" si="29"/>
        <v>-</v>
      </c>
      <c r="V39" s="169"/>
      <c r="W39" s="168">
        <f t="shared" si="30"/>
        <v>4</v>
      </c>
      <c r="X39" s="169"/>
      <c r="Y39" s="168">
        <f t="shared" si="31"/>
        <v>15</v>
      </c>
      <c r="Z39" s="169"/>
      <c r="AA39" s="168">
        <f t="shared" si="32"/>
        <v>11</v>
      </c>
      <c r="AB39" s="169"/>
      <c r="AC39" s="168">
        <f t="shared" si="33"/>
        <v>16</v>
      </c>
      <c r="AD39" s="169"/>
      <c r="AE39" s="192">
        <f t="shared" si="17"/>
        <v>0</v>
      </c>
      <c r="AF39" s="192"/>
      <c r="AG39" s="192">
        <f t="shared" si="18"/>
        <v>0</v>
      </c>
      <c r="AH39" s="193"/>
      <c r="AJ39" s="26">
        <f t="shared" si="19"/>
        <v>9</v>
      </c>
    </row>
    <row r="40" spans="2:36" x14ac:dyDescent="0.35">
      <c r="B40" s="14" t="str">
        <f t="shared" si="16"/>
        <v>Austin</v>
      </c>
      <c r="C40" s="171">
        <f t="shared" si="20"/>
        <v>13</v>
      </c>
      <c r="D40" s="172"/>
      <c r="E40" s="171">
        <f t="shared" si="21"/>
        <v>14</v>
      </c>
      <c r="F40" s="172"/>
      <c r="G40" s="171">
        <f t="shared" si="22"/>
        <v>5</v>
      </c>
      <c r="H40" s="172"/>
      <c r="I40" s="171" t="str">
        <f t="shared" si="23"/>
        <v>-</v>
      </c>
      <c r="J40" s="172"/>
      <c r="K40" s="171">
        <f t="shared" si="24"/>
        <v>12</v>
      </c>
      <c r="L40" s="172"/>
      <c r="M40" s="171" t="str">
        <f t="shared" si="25"/>
        <v>-</v>
      </c>
      <c r="N40" s="172"/>
      <c r="O40" s="171">
        <f t="shared" si="26"/>
        <v>10</v>
      </c>
      <c r="P40" s="172"/>
      <c r="Q40" s="171">
        <f t="shared" si="27"/>
        <v>8</v>
      </c>
      <c r="R40" s="172"/>
      <c r="S40" s="171" t="str">
        <f t="shared" si="28"/>
        <v>-</v>
      </c>
      <c r="T40" s="172"/>
      <c r="U40" s="171">
        <f t="shared" si="29"/>
        <v>3</v>
      </c>
      <c r="V40" s="172"/>
      <c r="W40" s="171">
        <f t="shared" si="30"/>
        <v>7</v>
      </c>
      <c r="X40" s="172"/>
      <c r="Y40" s="171">
        <f t="shared" si="31"/>
        <v>16</v>
      </c>
      <c r="Z40" s="172"/>
      <c r="AA40" s="171">
        <f t="shared" si="32"/>
        <v>11</v>
      </c>
      <c r="AB40" s="172"/>
      <c r="AC40" s="171">
        <f t="shared" si="33"/>
        <v>15</v>
      </c>
      <c r="AD40" s="172"/>
      <c r="AE40" s="194">
        <f t="shared" si="17"/>
        <v>0</v>
      </c>
      <c r="AF40" s="194"/>
      <c r="AG40" s="194">
        <f t="shared" si="18"/>
        <v>0</v>
      </c>
      <c r="AH40" s="195"/>
      <c r="AJ40" s="26">
        <f t="shared" si="19"/>
        <v>11</v>
      </c>
    </row>
    <row r="41" spans="2:36" x14ac:dyDescent="0.35">
      <c r="B41" s="13" t="str">
        <f t="shared" si="16"/>
        <v>Cecil</v>
      </c>
      <c r="C41" s="168" t="str">
        <f t="shared" si="20"/>
        <v>-</v>
      </c>
      <c r="D41" s="169"/>
      <c r="E41" s="168">
        <f t="shared" si="21"/>
        <v>16</v>
      </c>
      <c r="F41" s="169"/>
      <c r="G41" s="168">
        <f t="shared" si="22"/>
        <v>9</v>
      </c>
      <c r="H41" s="169"/>
      <c r="I41" s="168" t="str">
        <f t="shared" si="23"/>
        <v>-</v>
      </c>
      <c r="J41" s="169"/>
      <c r="K41" s="168">
        <f t="shared" si="24"/>
        <v>5</v>
      </c>
      <c r="L41" s="169"/>
      <c r="M41" s="168">
        <f t="shared" si="25"/>
        <v>8</v>
      </c>
      <c r="N41" s="169"/>
      <c r="O41" s="168">
        <f t="shared" si="26"/>
        <v>7</v>
      </c>
      <c r="P41" s="169"/>
      <c r="Q41" s="168">
        <f t="shared" si="27"/>
        <v>14</v>
      </c>
      <c r="R41" s="169"/>
      <c r="S41" s="168" t="str">
        <f t="shared" si="28"/>
        <v>-</v>
      </c>
      <c r="T41" s="169"/>
      <c r="U41" s="168" t="str">
        <f t="shared" si="29"/>
        <v>-</v>
      </c>
      <c r="V41" s="169"/>
      <c r="W41" s="168">
        <f t="shared" si="30"/>
        <v>6</v>
      </c>
      <c r="X41" s="169"/>
      <c r="Y41" s="168">
        <f t="shared" si="31"/>
        <v>11</v>
      </c>
      <c r="Z41" s="169"/>
      <c r="AA41" s="168">
        <f t="shared" si="32"/>
        <v>12</v>
      </c>
      <c r="AB41" s="169"/>
      <c r="AC41" s="168">
        <f t="shared" si="33"/>
        <v>15</v>
      </c>
      <c r="AD41" s="169"/>
      <c r="AE41" s="192">
        <f t="shared" si="17"/>
        <v>0</v>
      </c>
      <c r="AF41" s="192"/>
      <c r="AG41" s="192">
        <f t="shared" si="18"/>
        <v>0</v>
      </c>
      <c r="AH41" s="193"/>
      <c r="AJ41" s="26">
        <f t="shared" si="19"/>
        <v>10</v>
      </c>
    </row>
    <row r="42" spans="2:36" x14ac:dyDescent="0.35">
      <c r="B42" s="14" t="str">
        <f t="shared" si="16"/>
        <v>Thadd</v>
      </c>
      <c r="C42" s="171">
        <f t="shared" si="20"/>
        <v>3</v>
      </c>
      <c r="D42" s="172"/>
      <c r="E42" s="171">
        <f t="shared" si="21"/>
        <v>5</v>
      </c>
      <c r="F42" s="172"/>
      <c r="G42" s="171">
        <f t="shared" si="22"/>
        <v>6</v>
      </c>
      <c r="H42" s="172"/>
      <c r="I42" s="171" t="str">
        <f t="shared" si="23"/>
        <v>-</v>
      </c>
      <c r="J42" s="172"/>
      <c r="K42" s="171">
        <f t="shared" si="24"/>
        <v>14</v>
      </c>
      <c r="L42" s="172"/>
      <c r="M42" s="171" t="str">
        <f t="shared" si="25"/>
        <v>-</v>
      </c>
      <c r="N42" s="172"/>
      <c r="O42" s="171">
        <f t="shared" si="26"/>
        <v>13</v>
      </c>
      <c r="P42" s="172"/>
      <c r="Q42" s="171">
        <f t="shared" si="27"/>
        <v>7</v>
      </c>
      <c r="R42" s="172"/>
      <c r="S42" s="171" t="str">
        <f t="shared" si="28"/>
        <v>-</v>
      </c>
      <c r="T42" s="172"/>
      <c r="U42" s="171">
        <f t="shared" si="29"/>
        <v>12</v>
      </c>
      <c r="V42" s="172"/>
      <c r="W42" s="171">
        <f t="shared" si="30"/>
        <v>10</v>
      </c>
      <c r="X42" s="172"/>
      <c r="Y42" s="171">
        <f t="shared" si="31"/>
        <v>16</v>
      </c>
      <c r="Z42" s="172"/>
      <c r="AA42" s="171">
        <f t="shared" si="32"/>
        <v>11</v>
      </c>
      <c r="AB42" s="172"/>
      <c r="AC42" s="171">
        <f t="shared" si="33"/>
        <v>15</v>
      </c>
      <c r="AD42" s="172"/>
      <c r="AE42" s="194">
        <f t="shared" si="17"/>
        <v>0</v>
      </c>
      <c r="AF42" s="194"/>
      <c r="AG42" s="194">
        <f t="shared" si="18"/>
        <v>0</v>
      </c>
      <c r="AH42" s="195"/>
      <c r="AJ42" s="26">
        <f t="shared" si="19"/>
        <v>11</v>
      </c>
    </row>
    <row r="43" spans="2:36" x14ac:dyDescent="0.35">
      <c r="B43" s="13" t="s">
        <v>3</v>
      </c>
      <c r="C43" s="168">
        <f t="shared" si="20"/>
        <v>14</v>
      </c>
      <c r="D43" s="169"/>
      <c r="E43" s="168">
        <f t="shared" si="21"/>
        <v>13</v>
      </c>
      <c r="F43" s="169"/>
      <c r="G43" s="168">
        <f t="shared" si="22"/>
        <v>4</v>
      </c>
      <c r="H43" s="169"/>
      <c r="I43" s="168">
        <f t="shared" si="23"/>
        <v>3</v>
      </c>
      <c r="J43" s="169"/>
      <c r="K43" s="168">
        <f t="shared" si="24"/>
        <v>15</v>
      </c>
      <c r="L43" s="169"/>
      <c r="M43" s="168">
        <f t="shared" si="25"/>
        <v>8</v>
      </c>
      <c r="N43" s="169"/>
      <c r="O43" s="168">
        <f t="shared" si="26"/>
        <v>10</v>
      </c>
      <c r="P43" s="169"/>
      <c r="Q43" s="168">
        <f t="shared" si="27"/>
        <v>11</v>
      </c>
      <c r="R43" s="169"/>
      <c r="S43" s="168" t="str">
        <f t="shared" si="28"/>
        <v>-</v>
      </c>
      <c r="T43" s="169"/>
      <c r="U43" s="168">
        <f t="shared" si="29"/>
        <v>7</v>
      </c>
      <c r="V43" s="169"/>
      <c r="W43" s="168" t="str">
        <f t="shared" si="30"/>
        <v>-</v>
      </c>
      <c r="X43" s="169"/>
      <c r="Y43" s="168">
        <f t="shared" si="31"/>
        <v>16</v>
      </c>
      <c r="Z43" s="169"/>
      <c r="AA43" s="168">
        <f t="shared" si="32"/>
        <v>9</v>
      </c>
      <c r="AB43" s="169"/>
      <c r="AC43" s="168">
        <f t="shared" si="33"/>
        <v>6</v>
      </c>
      <c r="AD43" s="169"/>
      <c r="AE43" s="168">
        <f t="shared" si="17"/>
        <v>0</v>
      </c>
      <c r="AF43" s="169"/>
      <c r="AG43" s="168">
        <f t="shared" si="18"/>
        <v>0</v>
      </c>
      <c r="AH43" s="170"/>
      <c r="AJ43" s="26">
        <f t="shared" si="19"/>
        <v>12</v>
      </c>
    </row>
    <row r="44" spans="2:36" x14ac:dyDescent="0.35">
      <c r="B44" s="50" t="s">
        <v>184</v>
      </c>
      <c r="C44" s="171">
        <f t="shared" si="20"/>
        <v>9</v>
      </c>
      <c r="D44" s="172"/>
      <c r="E44" s="171">
        <f t="shared" si="21"/>
        <v>13</v>
      </c>
      <c r="F44" s="172"/>
      <c r="G44" s="171" t="str">
        <f t="shared" si="22"/>
        <v>-</v>
      </c>
      <c r="H44" s="172"/>
      <c r="I44" s="171" t="str">
        <f t="shared" si="23"/>
        <v>-</v>
      </c>
      <c r="J44" s="172"/>
      <c r="K44" s="171">
        <f t="shared" si="24"/>
        <v>10</v>
      </c>
      <c r="L44" s="172"/>
      <c r="M44" s="171">
        <f t="shared" si="25"/>
        <v>4</v>
      </c>
      <c r="N44" s="172"/>
      <c r="O44" s="171">
        <f t="shared" si="26"/>
        <v>12</v>
      </c>
      <c r="P44" s="172"/>
      <c r="Q44" s="171">
        <f t="shared" si="27"/>
        <v>6</v>
      </c>
      <c r="R44" s="172"/>
      <c r="S44" s="171" t="str">
        <f t="shared" si="28"/>
        <v>-</v>
      </c>
      <c r="T44" s="172"/>
      <c r="U44" s="171">
        <f t="shared" si="29"/>
        <v>8</v>
      </c>
      <c r="V44" s="172"/>
      <c r="W44" s="171">
        <f t="shared" si="30"/>
        <v>7</v>
      </c>
      <c r="X44" s="172"/>
      <c r="Y44" s="171">
        <f t="shared" si="31"/>
        <v>16</v>
      </c>
      <c r="Z44" s="172"/>
      <c r="AA44" s="171">
        <f t="shared" si="32"/>
        <v>14</v>
      </c>
      <c r="AB44" s="172"/>
      <c r="AC44" s="171">
        <f t="shared" si="33"/>
        <v>15</v>
      </c>
      <c r="AD44" s="172"/>
      <c r="AE44" s="171">
        <f t="shared" si="17"/>
        <v>0</v>
      </c>
      <c r="AF44" s="172"/>
      <c r="AG44" s="171">
        <f t="shared" si="18"/>
        <v>0</v>
      </c>
      <c r="AH44" s="173"/>
      <c r="AJ44" s="26">
        <f t="shared" si="19"/>
        <v>11</v>
      </c>
    </row>
    <row r="45" spans="2:36" x14ac:dyDescent="0.35">
      <c r="B45" s="13" t="s">
        <v>230</v>
      </c>
      <c r="C45" s="168" t="str">
        <f t="shared" si="20"/>
        <v>-</v>
      </c>
      <c r="D45" s="169"/>
      <c r="E45" s="168">
        <f t="shared" si="21"/>
        <v>12</v>
      </c>
      <c r="F45" s="169"/>
      <c r="G45" s="168">
        <f t="shared" si="22"/>
        <v>4</v>
      </c>
      <c r="H45" s="169"/>
      <c r="I45" s="168" t="str">
        <f t="shared" si="23"/>
        <v>-</v>
      </c>
      <c r="J45" s="169"/>
      <c r="K45" s="168">
        <f t="shared" si="24"/>
        <v>15</v>
      </c>
      <c r="L45" s="169"/>
      <c r="M45" s="168" t="str">
        <f t="shared" si="25"/>
        <v>-</v>
      </c>
      <c r="N45" s="169"/>
      <c r="O45" s="168">
        <f t="shared" si="26"/>
        <v>6</v>
      </c>
      <c r="P45" s="169"/>
      <c r="Q45" s="168">
        <f t="shared" si="27"/>
        <v>11</v>
      </c>
      <c r="R45" s="169"/>
      <c r="S45" s="168" t="str">
        <f t="shared" si="28"/>
        <v>-</v>
      </c>
      <c r="T45" s="169"/>
      <c r="U45" s="168">
        <f t="shared" si="29"/>
        <v>5</v>
      </c>
      <c r="V45" s="169"/>
      <c r="W45" s="168">
        <f t="shared" si="30"/>
        <v>7</v>
      </c>
      <c r="X45" s="169"/>
      <c r="Y45" s="168">
        <f t="shared" si="31"/>
        <v>16</v>
      </c>
      <c r="Z45" s="169"/>
      <c r="AA45" s="168">
        <f t="shared" si="32"/>
        <v>13</v>
      </c>
      <c r="AB45" s="169"/>
      <c r="AC45" s="168">
        <f t="shared" si="33"/>
        <v>14</v>
      </c>
      <c r="AD45" s="169"/>
      <c r="AE45" s="75"/>
      <c r="AF45" s="76"/>
      <c r="AG45" s="75"/>
      <c r="AH45" s="77"/>
      <c r="AJ45" s="26">
        <f t="shared" si="19"/>
        <v>10</v>
      </c>
    </row>
    <row r="46" spans="2:36" ht="15" thickBot="1" x14ac:dyDescent="0.4">
      <c r="B46" s="80" t="s">
        <v>185</v>
      </c>
      <c r="C46" s="174">
        <f t="shared" si="20"/>
        <v>5</v>
      </c>
      <c r="D46" s="175"/>
      <c r="E46" s="174">
        <f t="shared" si="21"/>
        <v>14</v>
      </c>
      <c r="F46" s="175"/>
      <c r="G46" s="174">
        <f t="shared" si="22"/>
        <v>7</v>
      </c>
      <c r="H46" s="175"/>
      <c r="I46" s="174" t="str">
        <f t="shared" si="23"/>
        <v>-</v>
      </c>
      <c r="J46" s="175"/>
      <c r="K46" s="174">
        <f t="shared" si="24"/>
        <v>10</v>
      </c>
      <c r="L46" s="175"/>
      <c r="M46" s="174" t="str">
        <f t="shared" si="25"/>
        <v>-</v>
      </c>
      <c r="N46" s="175"/>
      <c r="O46" s="174">
        <f t="shared" si="26"/>
        <v>9</v>
      </c>
      <c r="P46" s="175"/>
      <c r="Q46" s="174">
        <f t="shared" si="27"/>
        <v>15</v>
      </c>
      <c r="R46" s="175"/>
      <c r="S46" s="174" t="str">
        <f t="shared" si="28"/>
        <v>-</v>
      </c>
      <c r="T46" s="175"/>
      <c r="U46" s="174" t="str">
        <f t="shared" si="29"/>
        <v>-</v>
      </c>
      <c r="V46" s="175"/>
      <c r="W46" s="174">
        <f t="shared" si="30"/>
        <v>4</v>
      </c>
      <c r="X46" s="175"/>
      <c r="Y46" s="174">
        <f t="shared" si="31"/>
        <v>16</v>
      </c>
      <c r="Z46" s="175"/>
      <c r="AA46" s="174">
        <f t="shared" si="32"/>
        <v>8</v>
      </c>
      <c r="AB46" s="175"/>
      <c r="AC46" s="174">
        <f t="shared" si="33"/>
        <v>13</v>
      </c>
      <c r="AD46" s="175"/>
      <c r="AE46" s="190">
        <f>IF(AE21="",AF21,"-")</f>
        <v>0</v>
      </c>
      <c r="AF46" s="196"/>
      <c r="AG46" s="190">
        <f>IF(AG21="",AH21,"-")</f>
        <v>0</v>
      </c>
      <c r="AH46" s="191"/>
      <c r="AJ46" s="26">
        <f t="shared" si="19"/>
        <v>10</v>
      </c>
    </row>
    <row r="47" spans="2:36" x14ac:dyDescent="0.35">
      <c r="L47" s="12"/>
    </row>
    <row r="49" spans="5:5" x14ac:dyDescent="0.35">
      <c r="E49" t="s">
        <v>33</v>
      </c>
    </row>
  </sheetData>
  <mergeCells count="336">
    <mergeCell ref="AC22:AD22"/>
    <mergeCell ref="B2:AJ2"/>
    <mergeCell ref="C3:D3"/>
    <mergeCell ref="E3:F3"/>
    <mergeCell ref="AA3:AB3"/>
    <mergeCell ref="G3:H3"/>
    <mergeCell ref="I3:J3"/>
    <mergeCell ref="K3:L3"/>
    <mergeCell ref="M3:N3"/>
    <mergeCell ref="O3:P3"/>
    <mergeCell ref="Q3:R3"/>
    <mergeCell ref="AG3:AH3"/>
    <mergeCell ref="S3:T3"/>
    <mergeCell ref="U3:V3"/>
    <mergeCell ref="W3:X3"/>
    <mergeCell ref="Y3:Z3"/>
    <mergeCell ref="AC3:AD3"/>
    <mergeCell ref="AE3:AF3"/>
    <mergeCell ref="AE22:AF22"/>
    <mergeCell ref="AE28:AF28"/>
    <mergeCell ref="AG28:AH28"/>
    <mergeCell ref="U28:V28"/>
    <mergeCell ref="W28:X28"/>
    <mergeCell ref="Y28:Z28"/>
    <mergeCell ref="AA28:AB28"/>
    <mergeCell ref="AC28:AD28"/>
    <mergeCell ref="C22:D22"/>
    <mergeCell ref="S28:T28"/>
    <mergeCell ref="C23:AI23"/>
    <mergeCell ref="C28:D28"/>
    <mergeCell ref="E28:F28"/>
    <mergeCell ref="G28:H28"/>
    <mergeCell ref="I28:J28"/>
    <mergeCell ref="K28:L28"/>
    <mergeCell ref="M28:N28"/>
    <mergeCell ref="O28:P28"/>
    <mergeCell ref="Q28:R28"/>
    <mergeCell ref="S22:T22"/>
    <mergeCell ref="AG22:AH22"/>
    <mergeCell ref="U22:V22"/>
    <mergeCell ref="W22:X22"/>
    <mergeCell ref="Y22:Z22"/>
    <mergeCell ref="AA22:AB22"/>
    <mergeCell ref="C29:D29"/>
    <mergeCell ref="E29:F29"/>
    <mergeCell ref="G29:H29"/>
    <mergeCell ref="I29:J29"/>
    <mergeCell ref="K29:L29"/>
    <mergeCell ref="M29:N29"/>
    <mergeCell ref="O29:P29"/>
    <mergeCell ref="Q29:R29"/>
    <mergeCell ref="E22:F22"/>
    <mergeCell ref="G22:H22"/>
    <mergeCell ref="I22:J22"/>
    <mergeCell ref="K22:L22"/>
    <mergeCell ref="M22:N22"/>
    <mergeCell ref="O22:P22"/>
    <mergeCell ref="Q22:R22"/>
    <mergeCell ref="S30:T30"/>
    <mergeCell ref="AE29:AF29"/>
    <mergeCell ref="AG29:AH29"/>
    <mergeCell ref="C30:D30"/>
    <mergeCell ref="E30:F30"/>
    <mergeCell ref="G30:H30"/>
    <mergeCell ref="I30:J30"/>
    <mergeCell ref="K30:L30"/>
    <mergeCell ref="M30:N30"/>
    <mergeCell ref="O30:P30"/>
    <mergeCell ref="Q30:R30"/>
    <mergeCell ref="S29:T29"/>
    <mergeCell ref="U29:V29"/>
    <mergeCell ref="W29:X29"/>
    <mergeCell ref="Y29:Z29"/>
    <mergeCell ref="AA29:AB29"/>
    <mergeCell ref="AC29:AD29"/>
    <mergeCell ref="AE30:AF30"/>
    <mergeCell ref="AG30:AH30"/>
    <mergeCell ref="U30:V30"/>
    <mergeCell ref="W30:X30"/>
    <mergeCell ref="Y30:Z30"/>
    <mergeCell ref="AA30:AB30"/>
    <mergeCell ref="AC30:AD30"/>
    <mergeCell ref="AG31:AH31"/>
    <mergeCell ref="C32:D32"/>
    <mergeCell ref="E32:F32"/>
    <mergeCell ref="G32:H32"/>
    <mergeCell ref="I32:J32"/>
    <mergeCell ref="K32:L32"/>
    <mergeCell ref="M32:N32"/>
    <mergeCell ref="O32:P32"/>
    <mergeCell ref="Q32:R32"/>
    <mergeCell ref="S31:T31"/>
    <mergeCell ref="U31:V31"/>
    <mergeCell ref="W31:X31"/>
    <mergeCell ref="Y31:Z31"/>
    <mergeCell ref="AA31:AB31"/>
    <mergeCell ref="AC31:AD31"/>
    <mergeCell ref="AE32:AF32"/>
    <mergeCell ref="AG32:AH32"/>
    <mergeCell ref="U32:V32"/>
    <mergeCell ref="W32:X32"/>
    <mergeCell ref="Y32:Z32"/>
    <mergeCell ref="AA32:AB32"/>
    <mergeCell ref="AC32:AD32"/>
    <mergeCell ref="C31:D31"/>
    <mergeCell ref="E31:F31"/>
    <mergeCell ref="G33:H33"/>
    <mergeCell ref="I33:J33"/>
    <mergeCell ref="K33:L33"/>
    <mergeCell ref="M33:N33"/>
    <mergeCell ref="O33:P33"/>
    <mergeCell ref="Q33:R33"/>
    <mergeCell ref="S32:T32"/>
    <mergeCell ref="AE31:AF31"/>
    <mergeCell ref="G31:H31"/>
    <mergeCell ref="I31:J31"/>
    <mergeCell ref="K31:L31"/>
    <mergeCell ref="M31:N31"/>
    <mergeCell ref="O31:P31"/>
    <mergeCell ref="Q31:R31"/>
    <mergeCell ref="AE33:AF33"/>
    <mergeCell ref="AG33:AH33"/>
    <mergeCell ref="C34:D34"/>
    <mergeCell ref="E34:F34"/>
    <mergeCell ref="G34:H34"/>
    <mergeCell ref="I34:J34"/>
    <mergeCell ref="K34:L34"/>
    <mergeCell ref="M34:N34"/>
    <mergeCell ref="O34:P34"/>
    <mergeCell ref="Q34:R34"/>
    <mergeCell ref="S33:T33"/>
    <mergeCell ref="U33:V33"/>
    <mergeCell ref="W33:X33"/>
    <mergeCell ref="Y33:Z33"/>
    <mergeCell ref="AA33:AB33"/>
    <mergeCell ref="AC33:AD33"/>
    <mergeCell ref="AE34:AF34"/>
    <mergeCell ref="AG34:AH34"/>
    <mergeCell ref="U34:V34"/>
    <mergeCell ref="W34:X34"/>
    <mergeCell ref="Y34:Z34"/>
    <mergeCell ref="AA34:AB34"/>
    <mergeCell ref="AC34:AD34"/>
    <mergeCell ref="C33:D33"/>
    <mergeCell ref="E33:F33"/>
    <mergeCell ref="C35:D35"/>
    <mergeCell ref="E35:F35"/>
    <mergeCell ref="G35:H35"/>
    <mergeCell ref="I35:J35"/>
    <mergeCell ref="K35:L35"/>
    <mergeCell ref="M35:N35"/>
    <mergeCell ref="O35:P35"/>
    <mergeCell ref="Q35:R35"/>
    <mergeCell ref="S34:T34"/>
    <mergeCell ref="S36:T36"/>
    <mergeCell ref="AE35:AF35"/>
    <mergeCell ref="AG35:AH35"/>
    <mergeCell ref="C36:D36"/>
    <mergeCell ref="E36:F36"/>
    <mergeCell ref="G36:H36"/>
    <mergeCell ref="I36:J36"/>
    <mergeCell ref="K36:L36"/>
    <mergeCell ref="M36:N36"/>
    <mergeCell ref="O36:P36"/>
    <mergeCell ref="Q36:R36"/>
    <mergeCell ref="S35:T35"/>
    <mergeCell ref="U35:V35"/>
    <mergeCell ref="W35:X35"/>
    <mergeCell ref="Y35:Z35"/>
    <mergeCell ref="AA35:AB35"/>
    <mergeCell ref="AC35:AD35"/>
    <mergeCell ref="AE36:AF36"/>
    <mergeCell ref="AG36:AH36"/>
    <mergeCell ref="U36:V36"/>
    <mergeCell ref="W36:X36"/>
    <mergeCell ref="Y36:Z36"/>
    <mergeCell ref="AA36:AB36"/>
    <mergeCell ref="AC36:AD36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C37:D37"/>
    <mergeCell ref="E37:F37"/>
    <mergeCell ref="G39:H39"/>
    <mergeCell ref="I39:J39"/>
    <mergeCell ref="K39:L39"/>
    <mergeCell ref="M39:N39"/>
    <mergeCell ref="O39:P39"/>
    <mergeCell ref="Q39:R39"/>
    <mergeCell ref="S38:T38"/>
    <mergeCell ref="AE37:AF37"/>
    <mergeCell ref="G37:H37"/>
    <mergeCell ref="I37:J37"/>
    <mergeCell ref="K37:L37"/>
    <mergeCell ref="M37:N37"/>
    <mergeCell ref="O37:P37"/>
    <mergeCell ref="Q37:R37"/>
    <mergeCell ref="AE39:AF39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C39:D39"/>
    <mergeCell ref="E39:F39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S42:T42"/>
    <mergeCell ref="AE41:AF41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AE43:AF43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C43:D43"/>
    <mergeCell ref="E43:F43"/>
    <mergeCell ref="G43:H43"/>
    <mergeCell ref="I43:J43"/>
    <mergeCell ref="K43:L43"/>
    <mergeCell ref="M43:N43"/>
    <mergeCell ref="O43:P43"/>
    <mergeCell ref="Q43:R43"/>
    <mergeCell ref="C46:D46"/>
    <mergeCell ref="E46:F46"/>
    <mergeCell ref="G46:H46"/>
    <mergeCell ref="I46:J46"/>
    <mergeCell ref="K46:L46"/>
    <mergeCell ref="M46:N46"/>
    <mergeCell ref="O46:P46"/>
    <mergeCell ref="Q46:R46"/>
    <mergeCell ref="S44:T44"/>
    <mergeCell ref="C45:D45"/>
    <mergeCell ref="E45:F45"/>
    <mergeCell ref="G45:H45"/>
    <mergeCell ref="I45:J45"/>
    <mergeCell ref="K45:L45"/>
    <mergeCell ref="M45:N45"/>
    <mergeCell ref="O45:P45"/>
    <mergeCell ref="Q45:R45"/>
    <mergeCell ref="AE46:AF46"/>
    <mergeCell ref="AG46:AH46"/>
    <mergeCell ref="S46:T46"/>
    <mergeCell ref="U46:V46"/>
    <mergeCell ref="W46:X46"/>
    <mergeCell ref="Y46:Z46"/>
    <mergeCell ref="AA46:AB46"/>
    <mergeCell ref="AC46:AD46"/>
    <mergeCell ref="AE44:AF44"/>
    <mergeCell ref="AG44:AH44"/>
    <mergeCell ref="U44:V44"/>
    <mergeCell ref="W44:X44"/>
    <mergeCell ref="Y44:Z44"/>
    <mergeCell ref="AA44:AB44"/>
    <mergeCell ref="AC44:AD44"/>
    <mergeCell ref="S45:T45"/>
    <mergeCell ref="U45:V45"/>
    <mergeCell ref="W45:X45"/>
    <mergeCell ref="Y45:Z45"/>
    <mergeCell ref="AA45:AB45"/>
    <mergeCell ref="AC45:AD45"/>
  </mergeCells>
  <conditionalFormatting sqref="C4:AI22">
    <cfRule type="cellIs" dxfId="416" priority="101" operator="equal">
      <formula>"OAK"</formula>
    </cfRule>
    <cfRule type="cellIs" dxfId="415" priority="102" operator="equal">
      <formula>"LAR"</formula>
    </cfRule>
    <cfRule type="cellIs" dxfId="414" priority="103" operator="equal">
      <formula>"DET"</formula>
    </cfRule>
    <cfRule type="cellIs" dxfId="413" priority="104" operator="equal">
      <formula>"NYJ"</formula>
    </cfRule>
    <cfRule type="cellIs" dxfId="412" priority="105" operator="equal">
      <formula>"GB"</formula>
    </cfRule>
    <cfRule type="cellIs" dxfId="411" priority="106" operator="equal">
      <formula>"CHI"</formula>
    </cfRule>
    <cfRule type="cellIs" dxfId="410" priority="107" operator="equal">
      <formula>"ARI"</formula>
    </cfRule>
    <cfRule type="cellIs" dxfId="409" priority="108" operator="equal">
      <formula>"WAS"</formula>
    </cfRule>
    <cfRule type="cellIs" dxfId="408" priority="109" operator="equal">
      <formula>"CAR"</formula>
    </cfRule>
    <cfRule type="cellIs" dxfId="407" priority="110" operator="equal">
      <formula>"DAL"</formula>
    </cfRule>
    <cfRule type="cellIs" dxfId="406" priority="111" operator="equal">
      <formula>"DEN"</formula>
    </cfRule>
    <cfRule type="cellIs" dxfId="405" priority="112" operator="equal">
      <formula>"SEA"</formula>
    </cfRule>
    <cfRule type="cellIs" dxfId="404" priority="113" operator="equal">
      <formula>"LAC"</formula>
    </cfRule>
    <cfRule type="cellIs" dxfId="403" priority="114" operator="equal">
      <formula>"KC"</formula>
    </cfRule>
    <cfRule type="cellIs" dxfId="402" priority="115" operator="equal">
      <formula>"CLE"</formula>
    </cfRule>
    <cfRule type="cellIs" dxfId="401" priority="116" operator="equal">
      <formula>"PIT"</formula>
    </cfRule>
    <cfRule type="cellIs" dxfId="400" priority="117" operator="equal">
      <formula>"IND"</formula>
    </cfRule>
    <cfRule type="cellIs" dxfId="399" priority="118" operator="equal">
      <formula>"CIN"</formula>
    </cfRule>
    <cfRule type="cellIs" dxfId="398" priority="119" operator="equal">
      <formula>"MIA"</formula>
    </cfRule>
    <cfRule type="cellIs" dxfId="397" priority="120" operator="equal">
      <formula>"TEN"</formula>
    </cfRule>
    <cfRule type="cellIs" dxfId="396" priority="121" operator="equal">
      <formula>"MIN"</formula>
    </cfRule>
    <cfRule type="cellIs" dxfId="395" priority="122" operator="equal">
      <formula>"SF"</formula>
    </cfRule>
    <cfRule type="cellIs" dxfId="394" priority="123" operator="equal">
      <formula>"NE"</formula>
    </cfRule>
    <cfRule type="cellIs" dxfId="393" priority="124" operator="equal">
      <formula>"HOU"</formula>
    </cfRule>
    <cfRule type="cellIs" dxfId="392" priority="125" operator="equal">
      <formula>"NO"</formula>
    </cfRule>
    <cfRule type="cellIs" dxfId="391" priority="126" operator="equal">
      <formula>"TB"</formula>
    </cfRule>
    <cfRule type="cellIs" dxfId="390" priority="127" operator="equal">
      <formula>"NYG"</formula>
    </cfRule>
    <cfRule type="cellIs" dxfId="389" priority="128" operator="equal">
      <formula>"JAX"</formula>
    </cfRule>
    <cfRule type="cellIs" dxfId="388" priority="129" operator="equal">
      <formula>"BAL"</formula>
    </cfRule>
    <cfRule type="cellIs" dxfId="387" priority="130" operator="equal">
      <formula>"BUF"</formula>
    </cfRule>
    <cfRule type="cellIs" dxfId="386" priority="131" operator="equal">
      <formula>"PHI"</formula>
    </cfRule>
    <cfRule type="cellIs" dxfId="385" priority="132" operator="equal">
      <formula>"ATL"</formula>
    </cfRule>
  </conditionalFormatting>
  <conditionalFormatting sqref="AI4:AI21">
    <cfRule type="cellIs" dxfId="384" priority="2" operator="equal">
      <formula>133</formula>
    </cfRule>
  </conditionalFormatting>
  <conditionalFormatting sqref="AJ4:AJ21">
    <cfRule type="top10" dxfId="383" priority="1" rank="1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6699D-FA38-446F-8110-C8AA605E8462}">
  <dimension ref="A1:AJ49"/>
  <sheetViews>
    <sheetView showGridLines="0" showZeros="0" zoomScale="93" zoomScaleNormal="93" workbookViewId="0"/>
  </sheetViews>
  <sheetFormatPr defaultRowHeight="14.5" x14ac:dyDescent="0.35"/>
  <cols>
    <col min="1" max="1" width="3.26953125" customWidth="1"/>
    <col min="2" max="2" width="9.81640625" bestFit="1" customWidth="1"/>
    <col min="3" max="3" width="6.453125" customWidth="1"/>
    <col min="4" max="4" width="2.81640625" customWidth="1"/>
    <col min="5" max="5" width="6.453125" customWidth="1"/>
    <col min="6" max="6" width="2.81640625" customWidth="1"/>
    <col min="7" max="7" width="6.453125" customWidth="1"/>
    <col min="8" max="8" width="2.81640625" customWidth="1"/>
    <col min="9" max="9" width="6.453125" customWidth="1"/>
    <col min="10" max="10" width="2.81640625" customWidth="1"/>
    <col min="11" max="11" width="6.453125" customWidth="1"/>
    <col min="12" max="12" width="2.81640625" customWidth="1"/>
    <col min="13" max="13" width="6.453125" customWidth="1"/>
    <col min="14" max="14" width="2.81640625" customWidth="1"/>
    <col min="15" max="15" width="6.453125" customWidth="1"/>
    <col min="16" max="16" width="2.81640625" customWidth="1"/>
    <col min="17" max="17" width="6.453125" customWidth="1"/>
    <col min="18" max="18" width="2.81640625" customWidth="1"/>
    <col min="19" max="19" width="6.453125" customWidth="1"/>
    <col min="20" max="20" width="2.81640625" customWidth="1"/>
    <col min="21" max="21" width="6.453125" customWidth="1"/>
    <col min="22" max="22" width="2.81640625" customWidth="1"/>
    <col min="23" max="23" width="6.453125" customWidth="1"/>
    <col min="24" max="24" width="2.81640625" customWidth="1"/>
    <col min="25" max="25" width="6.453125" customWidth="1"/>
    <col min="26" max="26" width="2.81640625" customWidth="1"/>
    <col min="27" max="27" width="6.453125" customWidth="1"/>
    <col min="28" max="28" width="2.81640625" customWidth="1"/>
    <col min="29" max="29" width="6.453125" customWidth="1"/>
    <col min="30" max="30" width="2.81640625" customWidth="1"/>
    <col min="31" max="31" width="6.453125" hidden="1" customWidth="1"/>
    <col min="32" max="32" width="2.81640625" hidden="1" customWidth="1"/>
    <col min="33" max="33" width="6.453125" hidden="1" customWidth="1"/>
    <col min="34" max="34" width="2.81640625" hidden="1" customWidth="1"/>
    <col min="35" max="35" width="8.7265625" hidden="1" customWidth="1"/>
    <col min="36" max="36" width="8.6328125" customWidth="1"/>
  </cols>
  <sheetData>
    <row r="1" spans="1:36" ht="9" customHeight="1" x14ac:dyDescent="0.35"/>
    <row r="2" spans="1:36" ht="15" thickBot="1" x14ac:dyDescent="0.4">
      <c r="A2" t="s">
        <v>33</v>
      </c>
      <c r="B2" s="177" t="s">
        <v>187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</row>
    <row r="3" spans="1:36" ht="15" thickBot="1" x14ac:dyDescent="0.4">
      <c r="B3" s="2" t="s">
        <v>0</v>
      </c>
      <c r="C3" s="187" t="s">
        <v>165</v>
      </c>
      <c r="D3" s="188"/>
      <c r="E3" s="187" t="s">
        <v>166</v>
      </c>
      <c r="F3" s="188"/>
      <c r="G3" s="187" t="s">
        <v>167</v>
      </c>
      <c r="H3" s="188"/>
      <c r="I3" s="187" t="s">
        <v>168</v>
      </c>
      <c r="J3" s="188"/>
      <c r="K3" s="187" t="s">
        <v>169</v>
      </c>
      <c r="L3" s="188"/>
      <c r="M3" s="187" t="s">
        <v>170</v>
      </c>
      <c r="N3" s="188"/>
      <c r="O3" s="187" t="s">
        <v>171</v>
      </c>
      <c r="P3" s="188"/>
      <c r="Q3" s="187" t="s">
        <v>172</v>
      </c>
      <c r="R3" s="188"/>
      <c r="S3" s="187" t="s">
        <v>173</v>
      </c>
      <c r="T3" s="188"/>
      <c r="U3" s="187" t="s">
        <v>174</v>
      </c>
      <c r="V3" s="188"/>
      <c r="W3" s="187" t="s">
        <v>175</v>
      </c>
      <c r="X3" s="188"/>
      <c r="Y3" s="187" t="s">
        <v>176</v>
      </c>
      <c r="Z3" s="188"/>
      <c r="AA3" s="187" t="s">
        <v>177</v>
      </c>
      <c r="AB3" s="188"/>
      <c r="AC3" s="187" t="s">
        <v>178</v>
      </c>
      <c r="AD3" s="188"/>
      <c r="AE3" s="187" t="s">
        <v>142</v>
      </c>
      <c r="AF3" s="188"/>
      <c r="AG3" s="187" t="s">
        <v>91</v>
      </c>
      <c r="AH3" s="188"/>
      <c r="AI3" s="33" t="s">
        <v>69</v>
      </c>
      <c r="AJ3" s="48" t="s">
        <v>32</v>
      </c>
    </row>
    <row r="4" spans="1:36" x14ac:dyDescent="0.35">
      <c r="A4">
        <f>RANK(AJ4,$AJ$4:$AJ$21,0)</f>
        <v>9</v>
      </c>
      <c r="B4" s="52" t="s">
        <v>1</v>
      </c>
      <c r="C4" s="5" t="s">
        <v>232</v>
      </c>
      <c r="D4" s="6">
        <v>15</v>
      </c>
      <c r="E4" s="5" t="s">
        <v>189</v>
      </c>
      <c r="F4" s="6">
        <v>8</v>
      </c>
      <c r="G4" s="5" t="s">
        <v>180</v>
      </c>
      <c r="H4" s="6">
        <v>13</v>
      </c>
      <c r="I4" s="5" t="s">
        <v>145</v>
      </c>
      <c r="J4" s="6">
        <v>14</v>
      </c>
      <c r="K4" s="5" t="s">
        <v>191</v>
      </c>
      <c r="L4" s="6">
        <v>3</v>
      </c>
      <c r="M4" s="5" t="s">
        <v>126</v>
      </c>
      <c r="N4" s="6">
        <v>7</v>
      </c>
      <c r="O4" s="5" t="s">
        <v>203</v>
      </c>
      <c r="P4" s="6">
        <v>11</v>
      </c>
      <c r="Q4" s="5" t="s">
        <v>109</v>
      </c>
      <c r="R4" s="6">
        <v>10</v>
      </c>
      <c r="S4" s="5" t="s">
        <v>107</v>
      </c>
      <c r="T4" s="6">
        <v>12</v>
      </c>
      <c r="U4" s="5" t="s">
        <v>144</v>
      </c>
      <c r="V4" s="6">
        <v>4</v>
      </c>
      <c r="W4" s="5" t="s">
        <v>233</v>
      </c>
      <c r="X4" s="6">
        <v>5</v>
      </c>
      <c r="Y4" s="5" t="s">
        <v>181</v>
      </c>
      <c r="Z4" s="6">
        <v>6</v>
      </c>
      <c r="AA4" s="5" t="s">
        <v>127</v>
      </c>
      <c r="AB4" s="6">
        <v>9</v>
      </c>
      <c r="AC4" s="5" t="s">
        <v>192</v>
      </c>
      <c r="AD4" s="6">
        <v>16</v>
      </c>
      <c r="AE4" s="5"/>
      <c r="AF4" s="6"/>
      <c r="AG4" s="5"/>
      <c r="AH4" s="6"/>
      <c r="AI4" s="7">
        <f>SUM(D4:AH4)</f>
        <v>133</v>
      </c>
      <c r="AJ4" s="7">
        <f t="shared" ref="AJ4" si="0">SUM(C29,E29,G29,I29,K29,M29,O29,Q29,S29,U29,W29,Y29,AA29,AC29,AE29,AG29)</f>
        <v>114</v>
      </c>
    </row>
    <row r="5" spans="1:36" x14ac:dyDescent="0.35">
      <c r="A5">
        <f t="shared" ref="A5:A21" si="1">RANK(AJ5,$AJ$4:$AJ$21,0)</f>
        <v>8</v>
      </c>
      <c r="B5" s="8" t="s">
        <v>11</v>
      </c>
      <c r="C5" s="9" t="s">
        <v>223</v>
      </c>
      <c r="D5" s="10">
        <v>11</v>
      </c>
      <c r="E5" s="9" t="s">
        <v>222</v>
      </c>
      <c r="F5" s="10">
        <v>4</v>
      </c>
      <c r="G5" s="9" t="s">
        <v>215</v>
      </c>
      <c r="H5" s="10">
        <v>15</v>
      </c>
      <c r="I5" s="9" t="s">
        <v>214</v>
      </c>
      <c r="J5" s="10">
        <v>13</v>
      </c>
      <c r="K5" s="9" t="s">
        <v>205</v>
      </c>
      <c r="L5" s="10">
        <v>8</v>
      </c>
      <c r="M5" s="9" t="s">
        <v>219</v>
      </c>
      <c r="N5" s="10">
        <v>7</v>
      </c>
      <c r="O5" s="9" t="s">
        <v>213</v>
      </c>
      <c r="P5" s="10">
        <v>9</v>
      </c>
      <c r="Q5" s="9" t="s">
        <v>237</v>
      </c>
      <c r="R5" s="10">
        <v>14</v>
      </c>
      <c r="S5" s="9" t="s">
        <v>207</v>
      </c>
      <c r="T5" s="10">
        <v>6</v>
      </c>
      <c r="U5" s="9" t="s">
        <v>229</v>
      </c>
      <c r="V5" s="10">
        <v>10</v>
      </c>
      <c r="W5" s="9" t="s">
        <v>226</v>
      </c>
      <c r="X5" s="10">
        <v>3</v>
      </c>
      <c r="Y5" s="9" t="s">
        <v>220</v>
      </c>
      <c r="Z5" s="10">
        <v>12</v>
      </c>
      <c r="AA5" s="9" t="s">
        <v>209</v>
      </c>
      <c r="AB5" s="10">
        <v>5</v>
      </c>
      <c r="AC5" s="9" t="s">
        <v>210</v>
      </c>
      <c r="AD5" s="10">
        <v>16</v>
      </c>
      <c r="AE5" s="9"/>
      <c r="AF5" s="10"/>
      <c r="AG5" s="9"/>
      <c r="AH5" s="10"/>
      <c r="AI5" s="11">
        <f t="shared" ref="AI5:AI21" si="2">SUM(D5:AH5)</f>
        <v>133</v>
      </c>
      <c r="AJ5" s="11">
        <f t="shared" ref="AJ5:AJ21" si="3">SUM(C30,E30,G30,I30,K30,M30,O30,Q30,S30,U30,W30,Y30,AA30,AC30,AE30,AG30)</f>
        <v>116</v>
      </c>
    </row>
    <row r="6" spans="1:36" x14ac:dyDescent="0.35">
      <c r="A6">
        <f t="shared" si="1"/>
        <v>18</v>
      </c>
      <c r="B6" s="4" t="s">
        <v>2</v>
      </c>
      <c r="C6" s="5" t="s">
        <v>204</v>
      </c>
      <c r="D6" s="127">
        <v>3</v>
      </c>
      <c r="E6" s="5" t="s">
        <v>189</v>
      </c>
      <c r="F6" s="127">
        <v>4</v>
      </c>
      <c r="G6" s="5" t="s">
        <v>180</v>
      </c>
      <c r="H6" s="127">
        <v>5</v>
      </c>
      <c r="I6" s="5" t="s">
        <v>145</v>
      </c>
      <c r="J6" s="127">
        <v>6</v>
      </c>
      <c r="K6" s="5" t="s">
        <v>108</v>
      </c>
      <c r="L6" s="127">
        <v>7</v>
      </c>
      <c r="M6" s="5" t="s">
        <v>126</v>
      </c>
      <c r="N6" s="127">
        <v>8</v>
      </c>
      <c r="O6" s="5" t="s">
        <v>203</v>
      </c>
      <c r="P6" s="127">
        <v>9</v>
      </c>
      <c r="Q6" s="5" t="s">
        <v>109</v>
      </c>
      <c r="R6" s="127">
        <v>10</v>
      </c>
      <c r="S6" s="5" t="s">
        <v>190</v>
      </c>
      <c r="T6" s="127">
        <v>11</v>
      </c>
      <c r="U6" s="5" t="s">
        <v>144</v>
      </c>
      <c r="V6" s="127">
        <v>12</v>
      </c>
      <c r="W6" s="5" t="s">
        <v>233</v>
      </c>
      <c r="X6" s="127">
        <v>13</v>
      </c>
      <c r="Y6" s="5" t="s">
        <v>143</v>
      </c>
      <c r="Z6" s="127">
        <v>14</v>
      </c>
      <c r="AA6" s="5" t="s">
        <v>193</v>
      </c>
      <c r="AB6" s="127">
        <v>15</v>
      </c>
      <c r="AC6" s="5" t="s">
        <v>192</v>
      </c>
      <c r="AD6" s="127">
        <v>16</v>
      </c>
      <c r="AE6" s="5"/>
      <c r="AF6" s="47"/>
      <c r="AG6" s="5"/>
      <c r="AH6" s="47"/>
      <c r="AI6" s="7">
        <f t="shared" si="2"/>
        <v>133</v>
      </c>
      <c r="AJ6" s="7">
        <f t="shared" si="3"/>
        <v>57</v>
      </c>
    </row>
    <row r="7" spans="1:36" x14ac:dyDescent="0.35">
      <c r="A7">
        <f t="shared" si="1"/>
        <v>7</v>
      </c>
      <c r="B7" s="8" t="s">
        <v>5</v>
      </c>
      <c r="C7" s="9" t="s">
        <v>223</v>
      </c>
      <c r="D7" s="10">
        <v>11</v>
      </c>
      <c r="E7" s="9" t="s">
        <v>206</v>
      </c>
      <c r="F7" s="10">
        <v>10</v>
      </c>
      <c r="G7" s="9" t="s">
        <v>215</v>
      </c>
      <c r="H7" s="10">
        <v>15</v>
      </c>
      <c r="I7" s="9" t="s">
        <v>214</v>
      </c>
      <c r="J7" s="10">
        <v>13</v>
      </c>
      <c r="K7" s="9" t="s">
        <v>205</v>
      </c>
      <c r="L7" s="10">
        <v>3</v>
      </c>
      <c r="M7" s="9" t="s">
        <v>219</v>
      </c>
      <c r="N7" s="10">
        <v>7</v>
      </c>
      <c r="O7" s="9" t="s">
        <v>213</v>
      </c>
      <c r="P7" s="10">
        <v>6</v>
      </c>
      <c r="Q7" s="9" t="s">
        <v>237</v>
      </c>
      <c r="R7" s="10">
        <v>14</v>
      </c>
      <c r="S7" s="9" t="s">
        <v>207</v>
      </c>
      <c r="T7" s="10">
        <v>9</v>
      </c>
      <c r="U7" s="9" t="s">
        <v>229</v>
      </c>
      <c r="V7" s="10">
        <v>4</v>
      </c>
      <c r="W7" s="9" t="s">
        <v>226</v>
      </c>
      <c r="X7" s="10">
        <v>5</v>
      </c>
      <c r="Y7" s="9" t="s">
        <v>220</v>
      </c>
      <c r="Z7" s="10">
        <v>12</v>
      </c>
      <c r="AA7" s="9" t="s">
        <v>209</v>
      </c>
      <c r="AB7" s="10">
        <v>8</v>
      </c>
      <c r="AC7" s="9" t="s">
        <v>210</v>
      </c>
      <c r="AD7" s="10">
        <v>16</v>
      </c>
      <c r="AE7" s="9"/>
      <c r="AF7" s="10"/>
      <c r="AG7" s="9"/>
      <c r="AH7" s="10"/>
      <c r="AI7" s="11">
        <f t="shared" si="2"/>
        <v>133</v>
      </c>
      <c r="AJ7" s="11">
        <f t="shared" si="3"/>
        <v>117</v>
      </c>
    </row>
    <row r="8" spans="1:36" x14ac:dyDescent="0.35">
      <c r="A8">
        <f t="shared" si="1"/>
        <v>5</v>
      </c>
      <c r="B8" s="4" t="s">
        <v>13</v>
      </c>
      <c r="C8" s="5" t="s">
        <v>223</v>
      </c>
      <c r="D8" s="129">
        <v>12</v>
      </c>
      <c r="E8" s="5" t="s">
        <v>206</v>
      </c>
      <c r="F8" s="129">
        <v>9</v>
      </c>
      <c r="G8" s="5" t="s">
        <v>215</v>
      </c>
      <c r="H8" s="129">
        <v>15</v>
      </c>
      <c r="I8" s="5" t="s">
        <v>214</v>
      </c>
      <c r="J8" s="129">
        <v>13</v>
      </c>
      <c r="K8" s="5" t="s">
        <v>205</v>
      </c>
      <c r="L8" s="129">
        <v>7</v>
      </c>
      <c r="M8" s="5" t="s">
        <v>219</v>
      </c>
      <c r="N8" s="129">
        <v>8</v>
      </c>
      <c r="O8" s="5" t="s">
        <v>213</v>
      </c>
      <c r="P8" s="129">
        <v>10</v>
      </c>
      <c r="Q8" s="5" t="s">
        <v>237</v>
      </c>
      <c r="R8" s="129">
        <v>11</v>
      </c>
      <c r="S8" s="5" t="s">
        <v>217</v>
      </c>
      <c r="T8" s="129">
        <v>3</v>
      </c>
      <c r="U8" s="5" t="s">
        <v>229</v>
      </c>
      <c r="V8" s="129">
        <v>6</v>
      </c>
      <c r="W8" s="5" t="s">
        <v>226</v>
      </c>
      <c r="X8" s="129">
        <v>5</v>
      </c>
      <c r="Y8" s="5" t="s">
        <v>220</v>
      </c>
      <c r="Z8" s="129">
        <v>14</v>
      </c>
      <c r="AA8" s="5" t="s">
        <v>211</v>
      </c>
      <c r="AB8" s="129">
        <v>4</v>
      </c>
      <c r="AC8" s="5" t="s">
        <v>210</v>
      </c>
      <c r="AD8" s="129">
        <v>16</v>
      </c>
      <c r="AE8" s="5"/>
      <c r="AF8" s="47"/>
      <c r="AG8" s="5"/>
      <c r="AH8" s="47"/>
      <c r="AI8" s="7">
        <f t="shared" si="2"/>
        <v>133</v>
      </c>
      <c r="AJ8" s="7">
        <f t="shared" si="3"/>
        <v>121</v>
      </c>
    </row>
    <row r="9" spans="1:36" x14ac:dyDescent="0.35">
      <c r="A9">
        <f t="shared" si="1"/>
        <v>10</v>
      </c>
      <c r="B9" s="8" t="s">
        <v>9</v>
      </c>
      <c r="C9" s="9" t="s">
        <v>232</v>
      </c>
      <c r="D9" s="10">
        <v>8</v>
      </c>
      <c r="E9" s="9" t="s">
        <v>189</v>
      </c>
      <c r="F9" s="10">
        <v>11</v>
      </c>
      <c r="G9" s="9" t="s">
        <v>180</v>
      </c>
      <c r="H9" s="10">
        <v>14</v>
      </c>
      <c r="I9" s="9" t="s">
        <v>145</v>
      </c>
      <c r="J9" s="10">
        <v>16</v>
      </c>
      <c r="K9" s="9" t="s">
        <v>191</v>
      </c>
      <c r="L9" s="10">
        <v>3</v>
      </c>
      <c r="M9" s="9" t="s">
        <v>126</v>
      </c>
      <c r="N9" s="10">
        <v>4</v>
      </c>
      <c r="O9" s="9" t="s">
        <v>203</v>
      </c>
      <c r="P9" s="10">
        <v>10</v>
      </c>
      <c r="Q9" s="9" t="s">
        <v>109</v>
      </c>
      <c r="R9" s="10">
        <v>12</v>
      </c>
      <c r="S9" s="9" t="s">
        <v>190</v>
      </c>
      <c r="T9" s="10">
        <v>7</v>
      </c>
      <c r="U9" s="9" t="s">
        <v>144</v>
      </c>
      <c r="V9" s="10">
        <v>6</v>
      </c>
      <c r="W9" s="9" t="s">
        <v>196</v>
      </c>
      <c r="X9" s="10">
        <v>9</v>
      </c>
      <c r="Y9" s="9" t="s">
        <v>181</v>
      </c>
      <c r="Z9" s="10">
        <v>15</v>
      </c>
      <c r="AA9" s="9" t="s">
        <v>127</v>
      </c>
      <c r="AB9" s="10">
        <v>5</v>
      </c>
      <c r="AC9" s="9" t="s">
        <v>192</v>
      </c>
      <c r="AD9" s="10">
        <v>13</v>
      </c>
      <c r="AE9" s="9"/>
      <c r="AF9" s="10"/>
      <c r="AG9" s="9"/>
      <c r="AH9" s="10"/>
      <c r="AI9" s="11">
        <f t="shared" si="2"/>
        <v>133</v>
      </c>
      <c r="AJ9" s="11">
        <f t="shared" si="3"/>
        <v>113</v>
      </c>
    </row>
    <row r="10" spans="1:36" x14ac:dyDescent="0.35">
      <c r="A10">
        <f t="shared" si="1"/>
        <v>6</v>
      </c>
      <c r="B10" s="4" t="s">
        <v>10</v>
      </c>
      <c r="C10" s="5" t="s">
        <v>223</v>
      </c>
      <c r="D10" s="131">
        <v>8</v>
      </c>
      <c r="E10" s="5" t="s">
        <v>206</v>
      </c>
      <c r="F10" s="131">
        <v>3</v>
      </c>
      <c r="G10" s="5" t="s">
        <v>215</v>
      </c>
      <c r="H10" s="131">
        <v>16</v>
      </c>
      <c r="I10" s="5" t="s">
        <v>214</v>
      </c>
      <c r="J10" s="131">
        <v>15</v>
      </c>
      <c r="K10" s="5" t="s">
        <v>205</v>
      </c>
      <c r="L10" s="131">
        <v>7</v>
      </c>
      <c r="M10" s="5" t="s">
        <v>219</v>
      </c>
      <c r="N10" s="131">
        <v>10</v>
      </c>
      <c r="O10" s="5" t="s">
        <v>213</v>
      </c>
      <c r="P10" s="131">
        <v>12</v>
      </c>
      <c r="Q10" s="5" t="s">
        <v>237</v>
      </c>
      <c r="R10" s="131">
        <v>14</v>
      </c>
      <c r="S10" s="5" t="s">
        <v>217</v>
      </c>
      <c r="T10" s="131">
        <v>5</v>
      </c>
      <c r="U10" s="5" t="s">
        <v>229</v>
      </c>
      <c r="V10" s="131">
        <v>6</v>
      </c>
      <c r="W10" s="5" t="s">
        <v>236</v>
      </c>
      <c r="X10" s="131">
        <v>4</v>
      </c>
      <c r="Y10" s="5" t="s">
        <v>220</v>
      </c>
      <c r="Z10" s="131">
        <v>13</v>
      </c>
      <c r="AA10" s="5" t="s">
        <v>209</v>
      </c>
      <c r="AB10" s="131">
        <v>9</v>
      </c>
      <c r="AC10" s="5" t="s">
        <v>210</v>
      </c>
      <c r="AD10" s="131">
        <v>11</v>
      </c>
      <c r="AE10" s="5"/>
      <c r="AF10" s="47"/>
      <c r="AG10" s="5"/>
      <c r="AH10" s="47"/>
      <c r="AI10" s="7">
        <f t="shared" si="2"/>
        <v>133</v>
      </c>
      <c r="AJ10" s="7">
        <f t="shared" si="3"/>
        <v>119</v>
      </c>
    </row>
    <row r="11" spans="1:36" x14ac:dyDescent="0.35">
      <c r="A11">
        <f t="shared" si="1"/>
        <v>12</v>
      </c>
      <c r="B11" s="8" t="s">
        <v>14</v>
      </c>
      <c r="C11" s="9" t="s">
        <v>223</v>
      </c>
      <c r="D11" s="10">
        <v>11</v>
      </c>
      <c r="E11" s="9" t="s">
        <v>206</v>
      </c>
      <c r="F11" s="10">
        <v>12</v>
      </c>
      <c r="G11" s="9" t="s">
        <v>215</v>
      </c>
      <c r="H11" s="10">
        <v>15</v>
      </c>
      <c r="I11" s="9" t="s">
        <v>214</v>
      </c>
      <c r="J11" s="10">
        <v>13</v>
      </c>
      <c r="K11" s="9" t="s">
        <v>205</v>
      </c>
      <c r="L11" s="10">
        <v>10</v>
      </c>
      <c r="M11" s="9" t="s">
        <v>219</v>
      </c>
      <c r="N11" s="10">
        <v>7</v>
      </c>
      <c r="O11" s="9" t="s">
        <v>243</v>
      </c>
      <c r="P11" s="10">
        <v>8</v>
      </c>
      <c r="Q11" s="9" t="s">
        <v>237</v>
      </c>
      <c r="R11" s="10">
        <v>9</v>
      </c>
      <c r="S11" s="9" t="s">
        <v>207</v>
      </c>
      <c r="T11" s="10">
        <v>3</v>
      </c>
      <c r="U11" s="9" t="s">
        <v>229</v>
      </c>
      <c r="V11" s="10">
        <v>14</v>
      </c>
      <c r="W11" s="9" t="s">
        <v>236</v>
      </c>
      <c r="X11" s="10">
        <v>4</v>
      </c>
      <c r="Y11" s="9" t="s">
        <v>220</v>
      </c>
      <c r="Z11" s="10">
        <v>5</v>
      </c>
      <c r="AA11" s="9" t="s">
        <v>209</v>
      </c>
      <c r="AB11" s="10">
        <v>6</v>
      </c>
      <c r="AC11" s="9" t="s">
        <v>210</v>
      </c>
      <c r="AD11" s="10">
        <v>16</v>
      </c>
      <c r="AE11" s="9"/>
      <c r="AF11" s="10"/>
      <c r="AG11" s="9"/>
      <c r="AH11" s="10"/>
      <c r="AI11" s="11">
        <f t="shared" si="2"/>
        <v>133</v>
      </c>
      <c r="AJ11" s="11">
        <f t="shared" si="3"/>
        <v>111</v>
      </c>
    </row>
    <row r="12" spans="1:36" x14ac:dyDescent="0.35">
      <c r="A12">
        <f t="shared" si="1"/>
        <v>16</v>
      </c>
      <c r="B12" s="4" t="s">
        <v>12</v>
      </c>
      <c r="C12" s="5" t="s">
        <v>232</v>
      </c>
      <c r="D12" s="131">
        <v>14</v>
      </c>
      <c r="E12" s="5" t="s">
        <v>179</v>
      </c>
      <c r="F12" s="131">
        <v>3</v>
      </c>
      <c r="G12" s="5" t="s">
        <v>180</v>
      </c>
      <c r="H12" s="131">
        <v>13</v>
      </c>
      <c r="I12" s="5" t="s">
        <v>145</v>
      </c>
      <c r="J12" s="131">
        <v>12</v>
      </c>
      <c r="K12" s="5" t="s">
        <v>108</v>
      </c>
      <c r="L12" s="131">
        <v>6</v>
      </c>
      <c r="M12" s="5" t="s">
        <v>126</v>
      </c>
      <c r="N12" s="131">
        <v>7</v>
      </c>
      <c r="O12" s="5" t="s">
        <v>203</v>
      </c>
      <c r="P12" s="131">
        <v>10</v>
      </c>
      <c r="Q12" s="5" t="s">
        <v>109</v>
      </c>
      <c r="R12" s="131">
        <v>15</v>
      </c>
      <c r="S12" s="5" t="s">
        <v>107</v>
      </c>
      <c r="T12" s="131">
        <v>5</v>
      </c>
      <c r="U12" s="5" t="s">
        <v>144</v>
      </c>
      <c r="V12" s="131">
        <v>8</v>
      </c>
      <c r="W12" s="5" t="s">
        <v>233</v>
      </c>
      <c r="X12" s="131">
        <v>4</v>
      </c>
      <c r="Y12" s="5" t="s">
        <v>181</v>
      </c>
      <c r="Z12" s="131">
        <v>11</v>
      </c>
      <c r="AA12" s="5" t="s">
        <v>193</v>
      </c>
      <c r="AB12" s="131">
        <v>9</v>
      </c>
      <c r="AC12" s="5" t="s">
        <v>192</v>
      </c>
      <c r="AD12" s="131">
        <v>16</v>
      </c>
      <c r="AE12" s="5"/>
      <c r="AF12" s="47"/>
      <c r="AG12" s="5"/>
      <c r="AH12" s="47"/>
      <c r="AI12" s="7">
        <f t="shared" si="2"/>
        <v>133</v>
      </c>
      <c r="AJ12" s="7">
        <f t="shared" si="3"/>
        <v>102</v>
      </c>
    </row>
    <row r="13" spans="1:36" x14ac:dyDescent="0.35">
      <c r="A13">
        <f t="shared" si="1"/>
        <v>1</v>
      </c>
      <c r="B13" s="8" t="s">
        <v>8</v>
      </c>
      <c r="C13" s="9" t="s">
        <v>232</v>
      </c>
      <c r="D13" s="10">
        <v>11</v>
      </c>
      <c r="E13" s="9" t="s">
        <v>189</v>
      </c>
      <c r="F13" s="10">
        <v>7</v>
      </c>
      <c r="G13" s="9" t="s">
        <v>180</v>
      </c>
      <c r="H13" s="10">
        <v>14</v>
      </c>
      <c r="I13" s="9" t="s">
        <v>145</v>
      </c>
      <c r="J13" s="10">
        <v>13</v>
      </c>
      <c r="K13" s="9" t="s">
        <v>108</v>
      </c>
      <c r="L13" s="10">
        <v>9</v>
      </c>
      <c r="M13" s="9" t="s">
        <v>146</v>
      </c>
      <c r="N13" s="10">
        <v>5</v>
      </c>
      <c r="O13" s="9" t="s">
        <v>203</v>
      </c>
      <c r="P13" s="10">
        <v>8</v>
      </c>
      <c r="Q13" s="9" t="s">
        <v>109</v>
      </c>
      <c r="R13" s="10">
        <v>15</v>
      </c>
      <c r="S13" s="9" t="s">
        <v>190</v>
      </c>
      <c r="T13" s="10">
        <v>4</v>
      </c>
      <c r="U13" s="9" t="s">
        <v>194</v>
      </c>
      <c r="V13" s="10">
        <v>10</v>
      </c>
      <c r="W13" s="9" t="s">
        <v>196</v>
      </c>
      <c r="X13" s="10">
        <v>3</v>
      </c>
      <c r="Y13" s="9" t="s">
        <v>181</v>
      </c>
      <c r="Z13" s="10">
        <v>12</v>
      </c>
      <c r="AA13" s="9" t="s">
        <v>127</v>
      </c>
      <c r="AB13" s="10">
        <v>6</v>
      </c>
      <c r="AC13" s="9" t="s">
        <v>192</v>
      </c>
      <c r="AD13" s="10">
        <v>16</v>
      </c>
      <c r="AE13" s="9"/>
      <c r="AF13" s="10"/>
      <c r="AG13" s="9"/>
      <c r="AH13" s="10"/>
      <c r="AI13" s="11">
        <f t="shared" si="2"/>
        <v>133</v>
      </c>
      <c r="AJ13" s="11">
        <f t="shared" si="3"/>
        <v>129</v>
      </c>
    </row>
    <row r="14" spans="1:36" x14ac:dyDescent="0.35">
      <c r="A14">
        <f t="shared" si="1"/>
        <v>11</v>
      </c>
      <c r="B14" s="4" t="s">
        <v>6</v>
      </c>
      <c r="C14" s="5" t="s">
        <v>241</v>
      </c>
      <c r="D14" s="128">
        <v>15</v>
      </c>
      <c r="E14" s="5" t="s">
        <v>197</v>
      </c>
      <c r="F14" s="128">
        <v>7</v>
      </c>
      <c r="G14" s="5" t="s">
        <v>180</v>
      </c>
      <c r="H14" s="128">
        <v>10</v>
      </c>
      <c r="I14" s="5" t="s">
        <v>214</v>
      </c>
      <c r="J14" s="128">
        <v>14</v>
      </c>
      <c r="K14" s="5" t="s">
        <v>240</v>
      </c>
      <c r="L14" s="128">
        <v>3</v>
      </c>
      <c r="M14" s="5" t="s">
        <v>390</v>
      </c>
      <c r="N14" s="128">
        <v>8</v>
      </c>
      <c r="O14" s="5" t="s">
        <v>200</v>
      </c>
      <c r="P14" s="128">
        <v>13</v>
      </c>
      <c r="Q14" s="5" t="s">
        <v>391</v>
      </c>
      <c r="R14" s="128">
        <v>11</v>
      </c>
      <c r="S14" s="5" t="s">
        <v>202</v>
      </c>
      <c r="T14" s="128">
        <v>6</v>
      </c>
      <c r="U14" s="5" t="s">
        <v>253</v>
      </c>
      <c r="V14" s="128">
        <v>5</v>
      </c>
      <c r="W14" s="5" t="s">
        <v>236</v>
      </c>
      <c r="X14" s="128">
        <v>4</v>
      </c>
      <c r="Y14" s="5" t="s">
        <v>220</v>
      </c>
      <c r="Z14" s="128">
        <v>12</v>
      </c>
      <c r="AA14" s="5" t="s">
        <v>211</v>
      </c>
      <c r="AB14" s="128">
        <v>9</v>
      </c>
      <c r="AC14" s="5" t="s">
        <v>192</v>
      </c>
      <c r="AD14" s="128">
        <v>16</v>
      </c>
      <c r="AE14" s="5"/>
      <c r="AF14" s="47"/>
      <c r="AG14" s="5"/>
      <c r="AH14" s="47"/>
      <c r="AI14" s="7">
        <f t="shared" si="2"/>
        <v>133</v>
      </c>
      <c r="AJ14" s="7">
        <f t="shared" si="3"/>
        <v>112</v>
      </c>
    </row>
    <row r="15" spans="1:36" x14ac:dyDescent="0.35">
      <c r="A15">
        <f t="shared" si="1"/>
        <v>12</v>
      </c>
      <c r="B15" s="8" t="s">
        <v>4</v>
      </c>
      <c r="C15" s="9" t="s">
        <v>232</v>
      </c>
      <c r="D15" s="10">
        <v>13</v>
      </c>
      <c r="E15" s="9" t="s">
        <v>189</v>
      </c>
      <c r="F15" s="10">
        <v>8</v>
      </c>
      <c r="G15" s="9" t="s">
        <v>180</v>
      </c>
      <c r="H15" s="10">
        <v>14</v>
      </c>
      <c r="I15" s="9" t="s">
        <v>145</v>
      </c>
      <c r="J15" s="10">
        <v>15</v>
      </c>
      <c r="K15" s="9" t="s">
        <v>191</v>
      </c>
      <c r="L15" s="10">
        <v>5</v>
      </c>
      <c r="M15" s="9" t="s">
        <v>126</v>
      </c>
      <c r="N15" s="10">
        <v>7</v>
      </c>
      <c r="O15" s="9" t="s">
        <v>203</v>
      </c>
      <c r="P15" s="10">
        <v>9</v>
      </c>
      <c r="Q15" s="9" t="s">
        <v>109</v>
      </c>
      <c r="R15" s="10">
        <v>12</v>
      </c>
      <c r="S15" s="9" t="s">
        <v>107</v>
      </c>
      <c r="T15" s="10">
        <v>3</v>
      </c>
      <c r="U15" s="9" t="s">
        <v>194</v>
      </c>
      <c r="V15" s="10">
        <v>11</v>
      </c>
      <c r="W15" s="9" t="s">
        <v>233</v>
      </c>
      <c r="X15" s="10">
        <v>6</v>
      </c>
      <c r="Y15" s="9" t="s">
        <v>181</v>
      </c>
      <c r="Z15" s="10">
        <v>10</v>
      </c>
      <c r="AA15" s="9" t="s">
        <v>193</v>
      </c>
      <c r="AB15" s="10">
        <v>4</v>
      </c>
      <c r="AC15" s="9" t="s">
        <v>192</v>
      </c>
      <c r="AD15" s="10">
        <v>16</v>
      </c>
      <c r="AE15" s="9"/>
      <c r="AF15" s="10"/>
      <c r="AG15" s="9"/>
      <c r="AH15" s="10"/>
      <c r="AI15" s="11">
        <f t="shared" si="2"/>
        <v>133</v>
      </c>
      <c r="AJ15" s="11">
        <f t="shared" si="3"/>
        <v>111</v>
      </c>
    </row>
    <row r="16" spans="1:36" x14ac:dyDescent="0.35">
      <c r="A16">
        <f t="shared" si="1"/>
        <v>3</v>
      </c>
      <c r="B16" s="4" t="s">
        <v>7</v>
      </c>
      <c r="C16" s="5" t="s">
        <v>232</v>
      </c>
      <c r="D16" s="130">
        <v>13</v>
      </c>
      <c r="E16" s="5" t="s">
        <v>189</v>
      </c>
      <c r="F16" s="130">
        <v>7</v>
      </c>
      <c r="G16" s="5" t="s">
        <v>180</v>
      </c>
      <c r="H16" s="130">
        <v>15</v>
      </c>
      <c r="I16" s="5" t="s">
        <v>145</v>
      </c>
      <c r="J16" s="130">
        <v>14</v>
      </c>
      <c r="K16" s="5" t="s">
        <v>108</v>
      </c>
      <c r="L16" s="130">
        <v>9</v>
      </c>
      <c r="M16" s="5" t="s">
        <v>146</v>
      </c>
      <c r="N16" s="130">
        <v>3</v>
      </c>
      <c r="O16" s="5" t="s">
        <v>203</v>
      </c>
      <c r="P16" s="130">
        <v>10</v>
      </c>
      <c r="Q16" s="5" t="s">
        <v>109</v>
      </c>
      <c r="R16" s="130">
        <v>11</v>
      </c>
      <c r="S16" s="5" t="s">
        <v>107</v>
      </c>
      <c r="T16" s="130">
        <v>4</v>
      </c>
      <c r="U16" s="5" t="s">
        <v>194</v>
      </c>
      <c r="V16" s="130">
        <v>8</v>
      </c>
      <c r="W16" s="5" t="s">
        <v>196</v>
      </c>
      <c r="X16" s="130">
        <v>5</v>
      </c>
      <c r="Y16" s="5" t="s">
        <v>181</v>
      </c>
      <c r="Z16" s="130">
        <v>12</v>
      </c>
      <c r="AA16" s="5" t="s">
        <v>193</v>
      </c>
      <c r="AB16" s="130">
        <v>6</v>
      </c>
      <c r="AC16" s="5" t="s">
        <v>192</v>
      </c>
      <c r="AD16" s="130">
        <v>16</v>
      </c>
      <c r="AE16" s="5"/>
      <c r="AF16" s="47"/>
      <c r="AG16" s="5"/>
      <c r="AH16" s="47"/>
      <c r="AI16" s="7">
        <f t="shared" si="2"/>
        <v>133</v>
      </c>
      <c r="AJ16" s="7">
        <f t="shared" si="3"/>
        <v>127</v>
      </c>
    </row>
    <row r="17" spans="1:36" x14ac:dyDescent="0.35">
      <c r="A17">
        <f t="shared" si="1"/>
        <v>17</v>
      </c>
      <c r="B17" s="38" t="s">
        <v>71</v>
      </c>
      <c r="C17" s="36" t="s">
        <v>223</v>
      </c>
      <c r="D17" s="37">
        <v>4</v>
      </c>
      <c r="E17" s="36" t="s">
        <v>222</v>
      </c>
      <c r="F17" s="37">
        <v>6</v>
      </c>
      <c r="G17" s="36" t="s">
        <v>215</v>
      </c>
      <c r="H17" s="37">
        <v>13</v>
      </c>
      <c r="I17" s="36" t="s">
        <v>214</v>
      </c>
      <c r="J17" s="37">
        <v>14</v>
      </c>
      <c r="K17" s="36" t="s">
        <v>208</v>
      </c>
      <c r="L17" s="37">
        <v>3</v>
      </c>
      <c r="M17" s="36" t="s">
        <v>219</v>
      </c>
      <c r="N17" s="37">
        <v>7</v>
      </c>
      <c r="O17" s="36" t="s">
        <v>243</v>
      </c>
      <c r="P17" s="37">
        <v>9</v>
      </c>
      <c r="Q17" s="36" t="s">
        <v>237</v>
      </c>
      <c r="R17" s="37">
        <v>12</v>
      </c>
      <c r="S17" s="36" t="s">
        <v>217</v>
      </c>
      <c r="T17" s="37">
        <v>10</v>
      </c>
      <c r="U17" s="36" t="s">
        <v>229</v>
      </c>
      <c r="V17" s="37">
        <v>8</v>
      </c>
      <c r="W17" s="36" t="s">
        <v>236</v>
      </c>
      <c r="X17" s="37">
        <v>5</v>
      </c>
      <c r="Y17" s="36" t="s">
        <v>220</v>
      </c>
      <c r="Z17" s="37">
        <v>15</v>
      </c>
      <c r="AA17" s="36" t="s">
        <v>211</v>
      </c>
      <c r="AB17" s="37">
        <v>11</v>
      </c>
      <c r="AC17" s="36" t="s">
        <v>210</v>
      </c>
      <c r="AD17" s="37">
        <v>16</v>
      </c>
      <c r="AE17" s="36"/>
      <c r="AF17" s="37"/>
      <c r="AG17" s="36"/>
      <c r="AH17" s="37"/>
      <c r="AI17" s="34">
        <f t="shared" si="2"/>
        <v>133</v>
      </c>
      <c r="AJ17" s="35">
        <f t="shared" si="3"/>
        <v>92</v>
      </c>
    </row>
    <row r="18" spans="1:36" x14ac:dyDescent="0.35">
      <c r="A18">
        <f t="shared" si="1"/>
        <v>4</v>
      </c>
      <c r="B18" s="4" t="s">
        <v>3</v>
      </c>
      <c r="C18" s="5" t="s">
        <v>232</v>
      </c>
      <c r="D18" s="129">
        <v>14</v>
      </c>
      <c r="E18" s="5" t="s">
        <v>189</v>
      </c>
      <c r="F18" s="129">
        <v>5</v>
      </c>
      <c r="G18" s="5" t="s">
        <v>180</v>
      </c>
      <c r="H18" s="129">
        <v>13</v>
      </c>
      <c r="I18" s="5" t="s">
        <v>145</v>
      </c>
      <c r="J18" s="129">
        <v>12</v>
      </c>
      <c r="K18" s="5" t="s">
        <v>191</v>
      </c>
      <c r="L18" s="129">
        <v>3</v>
      </c>
      <c r="M18" s="5" t="s">
        <v>146</v>
      </c>
      <c r="N18" s="129">
        <v>9</v>
      </c>
      <c r="O18" s="5" t="s">
        <v>203</v>
      </c>
      <c r="P18" s="129">
        <v>8</v>
      </c>
      <c r="Q18" s="5" t="s">
        <v>109</v>
      </c>
      <c r="R18" s="129">
        <v>11</v>
      </c>
      <c r="S18" s="5" t="s">
        <v>107</v>
      </c>
      <c r="T18" s="129">
        <v>10</v>
      </c>
      <c r="U18" s="5" t="s">
        <v>194</v>
      </c>
      <c r="V18" s="129">
        <v>6</v>
      </c>
      <c r="W18" s="5" t="s">
        <v>233</v>
      </c>
      <c r="X18" s="129">
        <v>4</v>
      </c>
      <c r="Y18" s="5" t="s">
        <v>181</v>
      </c>
      <c r="Z18" s="129">
        <v>15</v>
      </c>
      <c r="AA18" s="5" t="s">
        <v>127</v>
      </c>
      <c r="AB18" s="129">
        <v>7</v>
      </c>
      <c r="AC18" s="5" t="s">
        <v>192</v>
      </c>
      <c r="AD18" s="129">
        <v>16</v>
      </c>
      <c r="AE18" s="5"/>
      <c r="AF18" s="47"/>
      <c r="AG18" s="5"/>
      <c r="AH18" s="47"/>
      <c r="AI18" s="55">
        <f t="shared" si="2"/>
        <v>133</v>
      </c>
      <c r="AJ18" s="58">
        <f t="shared" si="3"/>
        <v>126</v>
      </c>
    </row>
    <row r="19" spans="1:36" x14ac:dyDescent="0.35">
      <c r="A19">
        <f t="shared" si="1"/>
        <v>2</v>
      </c>
      <c r="B19" s="38" t="s">
        <v>184</v>
      </c>
      <c r="C19" s="36" t="s">
        <v>232</v>
      </c>
      <c r="D19" s="37">
        <v>10</v>
      </c>
      <c r="E19" s="36" t="s">
        <v>189</v>
      </c>
      <c r="F19" s="37">
        <v>9</v>
      </c>
      <c r="G19" s="36" t="s">
        <v>180</v>
      </c>
      <c r="H19" s="37">
        <v>15</v>
      </c>
      <c r="I19" s="36" t="s">
        <v>145</v>
      </c>
      <c r="J19" s="37">
        <v>13</v>
      </c>
      <c r="K19" s="36" t="s">
        <v>108</v>
      </c>
      <c r="L19" s="37">
        <v>3</v>
      </c>
      <c r="M19" s="36" t="s">
        <v>146</v>
      </c>
      <c r="N19" s="37">
        <v>4</v>
      </c>
      <c r="O19" s="36" t="s">
        <v>203</v>
      </c>
      <c r="P19" s="37">
        <v>11</v>
      </c>
      <c r="Q19" s="36" t="s">
        <v>109</v>
      </c>
      <c r="R19" s="37">
        <v>12</v>
      </c>
      <c r="S19" s="36" t="s">
        <v>107</v>
      </c>
      <c r="T19" s="37">
        <v>8</v>
      </c>
      <c r="U19" s="36" t="s">
        <v>194</v>
      </c>
      <c r="V19" s="37">
        <v>7</v>
      </c>
      <c r="W19" s="36" t="s">
        <v>196</v>
      </c>
      <c r="X19" s="37">
        <v>6</v>
      </c>
      <c r="Y19" s="36" t="s">
        <v>181</v>
      </c>
      <c r="Z19" s="37">
        <v>14</v>
      </c>
      <c r="AA19" s="36" t="s">
        <v>193</v>
      </c>
      <c r="AB19" s="37">
        <v>5</v>
      </c>
      <c r="AC19" s="36" t="s">
        <v>192</v>
      </c>
      <c r="AD19" s="37">
        <v>16</v>
      </c>
      <c r="AE19" s="36"/>
      <c r="AF19" s="37"/>
      <c r="AG19" s="36"/>
      <c r="AH19" s="37"/>
      <c r="AI19" s="22">
        <f t="shared" si="2"/>
        <v>133</v>
      </c>
      <c r="AJ19" s="11">
        <f t="shared" si="3"/>
        <v>128</v>
      </c>
    </row>
    <row r="20" spans="1:36" x14ac:dyDescent="0.35">
      <c r="A20">
        <f t="shared" si="1"/>
        <v>15</v>
      </c>
      <c r="B20" s="4" t="s">
        <v>230</v>
      </c>
      <c r="C20" s="5" t="s">
        <v>204</v>
      </c>
      <c r="D20" s="130">
        <v>4</v>
      </c>
      <c r="E20" s="5" t="s">
        <v>189</v>
      </c>
      <c r="F20" s="130">
        <v>5</v>
      </c>
      <c r="G20" s="5" t="s">
        <v>180</v>
      </c>
      <c r="H20" s="130">
        <v>16</v>
      </c>
      <c r="I20" s="5" t="s">
        <v>234</v>
      </c>
      <c r="J20" s="130">
        <v>3</v>
      </c>
      <c r="K20" s="5" t="s">
        <v>108</v>
      </c>
      <c r="L20" s="130">
        <v>7</v>
      </c>
      <c r="M20" s="5" t="s">
        <v>126</v>
      </c>
      <c r="N20" s="130">
        <v>6</v>
      </c>
      <c r="O20" s="5" t="s">
        <v>203</v>
      </c>
      <c r="P20" s="130">
        <v>8</v>
      </c>
      <c r="Q20" s="5" t="s">
        <v>109</v>
      </c>
      <c r="R20" s="130">
        <v>9</v>
      </c>
      <c r="S20" s="5" t="s">
        <v>190</v>
      </c>
      <c r="T20" s="130">
        <v>12</v>
      </c>
      <c r="U20" s="5" t="s">
        <v>194</v>
      </c>
      <c r="V20" s="130">
        <v>11</v>
      </c>
      <c r="W20" s="5" t="s">
        <v>196</v>
      </c>
      <c r="X20" s="130">
        <v>13</v>
      </c>
      <c r="Y20" s="5" t="s">
        <v>181</v>
      </c>
      <c r="Z20" s="130">
        <v>15</v>
      </c>
      <c r="AA20" s="5" t="s">
        <v>127</v>
      </c>
      <c r="AB20" s="130">
        <v>10</v>
      </c>
      <c r="AC20" s="5" t="s">
        <v>192</v>
      </c>
      <c r="AD20" s="130">
        <v>14</v>
      </c>
      <c r="AE20" s="5"/>
      <c r="AF20" s="73"/>
      <c r="AG20" s="5"/>
      <c r="AH20" s="73"/>
      <c r="AI20" s="55">
        <f t="shared" si="2"/>
        <v>133</v>
      </c>
      <c r="AJ20" s="71">
        <f t="shared" si="3"/>
        <v>108</v>
      </c>
    </row>
    <row r="21" spans="1:36" ht="15" thickBot="1" x14ac:dyDescent="0.4">
      <c r="A21">
        <f t="shared" si="1"/>
        <v>12</v>
      </c>
      <c r="B21" s="38" t="s">
        <v>185</v>
      </c>
      <c r="C21" s="36" t="s">
        <v>232</v>
      </c>
      <c r="D21" s="37">
        <v>12</v>
      </c>
      <c r="E21" s="36" t="s">
        <v>189</v>
      </c>
      <c r="F21" s="37">
        <v>9</v>
      </c>
      <c r="G21" s="36" t="s">
        <v>180</v>
      </c>
      <c r="H21" s="37">
        <v>13</v>
      </c>
      <c r="I21" s="36" t="s">
        <v>145</v>
      </c>
      <c r="J21" s="37">
        <v>14</v>
      </c>
      <c r="K21" s="36" t="s">
        <v>108</v>
      </c>
      <c r="L21" s="37">
        <v>4</v>
      </c>
      <c r="M21" s="36" t="s">
        <v>126</v>
      </c>
      <c r="N21" s="37">
        <v>8</v>
      </c>
      <c r="O21" s="36" t="s">
        <v>203</v>
      </c>
      <c r="P21" s="37">
        <v>10</v>
      </c>
      <c r="Q21" s="36" t="s">
        <v>109</v>
      </c>
      <c r="R21" s="37">
        <v>11</v>
      </c>
      <c r="S21" s="36" t="s">
        <v>190</v>
      </c>
      <c r="T21" s="37">
        <v>6</v>
      </c>
      <c r="U21" s="36" t="s">
        <v>194</v>
      </c>
      <c r="V21" s="37">
        <v>7</v>
      </c>
      <c r="W21" s="36" t="s">
        <v>233</v>
      </c>
      <c r="X21" s="37">
        <v>3</v>
      </c>
      <c r="Y21" s="36" t="s">
        <v>181</v>
      </c>
      <c r="Z21" s="37">
        <v>15</v>
      </c>
      <c r="AA21" s="36" t="s">
        <v>193</v>
      </c>
      <c r="AB21" s="37">
        <v>5</v>
      </c>
      <c r="AC21" s="36" t="s">
        <v>192</v>
      </c>
      <c r="AD21" s="37">
        <v>16</v>
      </c>
      <c r="AE21" s="36"/>
      <c r="AF21" s="37"/>
      <c r="AG21" s="36"/>
      <c r="AH21" s="37"/>
      <c r="AI21" s="78">
        <f t="shared" si="2"/>
        <v>133</v>
      </c>
      <c r="AJ21" s="79">
        <f t="shared" si="3"/>
        <v>111</v>
      </c>
    </row>
    <row r="22" spans="1:36" ht="15" thickBot="1" x14ac:dyDescent="0.4">
      <c r="B22" s="39" t="s">
        <v>15</v>
      </c>
      <c r="C22" s="183" t="s">
        <v>147</v>
      </c>
      <c r="D22" s="183"/>
      <c r="E22" s="183" t="s">
        <v>148</v>
      </c>
      <c r="F22" s="183"/>
      <c r="G22" s="183" t="s">
        <v>149</v>
      </c>
      <c r="H22" s="183"/>
      <c r="I22" s="183" t="s">
        <v>150</v>
      </c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40"/>
      <c r="AJ22" s="41"/>
    </row>
    <row r="23" spans="1:36" ht="15" thickBot="1" x14ac:dyDescent="0.4">
      <c r="C23" s="184" t="s">
        <v>183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6"/>
      <c r="AJ23" s="23"/>
    </row>
    <row r="24" spans="1:36" x14ac:dyDescent="0.35">
      <c r="F24" t="s">
        <v>33</v>
      </c>
    </row>
    <row r="27" spans="1:36" ht="15" thickBot="1" x14ac:dyDescent="0.4"/>
    <row r="28" spans="1:36" ht="15" thickBot="1" x14ac:dyDescent="0.4">
      <c r="B28" s="32" t="s">
        <v>0</v>
      </c>
      <c r="C28" s="181" t="str">
        <f>C3</f>
        <v>MIA@HOU</v>
      </c>
      <c r="D28" s="181"/>
      <c r="E28" s="181" t="str">
        <f t="shared" ref="E28" si="4">E3</f>
        <v>PHI@JAX</v>
      </c>
      <c r="F28" s="181"/>
      <c r="G28" s="181" t="str">
        <f t="shared" ref="G28" si="5">G3</f>
        <v>DEN@KC</v>
      </c>
      <c r="H28" s="181"/>
      <c r="I28" s="181" t="str">
        <f t="shared" ref="I28" si="6">I3</f>
        <v>CLE@PIT</v>
      </c>
      <c r="J28" s="181"/>
      <c r="K28" s="181" t="str">
        <f t="shared" ref="K28" si="7">K3</f>
        <v>WAS@NYG</v>
      </c>
      <c r="L28" s="181"/>
      <c r="M28" s="181" t="str">
        <f t="shared" ref="M28" si="8">M3</f>
        <v>SEA@DET</v>
      </c>
      <c r="N28" s="181"/>
      <c r="O28" s="181" t="str">
        <f t="shared" ref="O28" si="9">O3</f>
        <v>TB@CIN</v>
      </c>
      <c r="P28" s="181"/>
      <c r="Q28" s="181" t="str">
        <f t="shared" ref="Q28" si="10">Q3</f>
        <v>NYJ@CHI</v>
      </c>
      <c r="R28" s="181"/>
      <c r="S28" s="181" t="str">
        <f t="shared" ref="S28" si="11">S3</f>
        <v>BAL@CAR</v>
      </c>
      <c r="T28" s="181"/>
      <c r="U28" s="181" t="str">
        <f t="shared" ref="U28" si="12">U3</f>
        <v>IND@OAK</v>
      </c>
      <c r="V28" s="181"/>
      <c r="W28" s="181" t="str">
        <f t="shared" ref="W28" si="13">W3</f>
        <v>SF@ARI</v>
      </c>
      <c r="X28" s="181"/>
      <c r="Y28" s="181" t="str">
        <f t="shared" ref="Y28" si="14">Y3</f>
        <v>GB@LAR</v>
      </c>
      <c r="Z28" s="181"/>
      <c r="AA28" s="181" t="str">
        <f t="shared" ref="AA28" si="15">AA3</f>
        <v>NO@MIN</v>
      </c>
      <c r="AB28" s="181"/>
      <c r="AC28" s="181" t="str">
        <f t="shared" ref="AC28" si="16">AC3</f>
        <v>NE@BUF</v>
      </c>
      <c r="AD28" s="181"/>
      <c r="AE28" s="181" t="str">
        <f t="shared" ref="AE28" si="17">AE3</f>
        <v>SF@GB</v>
      </c>
      <c r="AF28" s="181"/>
      <c r="AG28" s="181" t="str">
        <f t="shared" ref="AG28" si="18">AG3</f>
        <v>PIT@TB</v>
      </c>
      <c r="AH28" s="182"/>
      <c r="AI28" s="25"/>
    </row>
    <row r="29" spans="1:36" x14ac:dyDescent="0.35">
      <c r="B29" s="31" t="str">
        <f t="shared" ref="B29:B42" si="19">B4</f>
        <v>Tyson</v>
      </c>
      <c r="C29" s="180">
        <f>IF(C4="hou",D4,"-")</f>
        <v>15</v>
      </c>
      <c r="D29" s="180"/>
      <c r="E29" s="180">
        <f>IF(E4="phi",F4,"-")</f>
        <v>8</v>
      </c>
      <c r="F29" s="180"/>
      <c r="G29" s="180">
        <f>IF(G4="kc",H4,"-")</f>
        <v>13</v>
      </c>
      <c r="H29" s="180"/>
      <c r="I29" s="180">
        <f>IF(I4="pit",J4,"-")</f>
        <v>14</v>
      </c>
      <c r="J29" s="180"/>
      <c r="K29" s="180" t="str">
        <f>IF(K4="was",L4,"-")</f>
        <v>-</v>
      </c>
      <c r="L29" s="180"/>
      <c r="M29" s="180" t="str">
        <f>IF(M4="sea",N4,"-")</f>
        <v>-</v>
      </c>
      <c r="N29" s="180"/>
      <c r="O29" s="180">
        <f>IF(O4="cin",P4,"-")</f>
        <v>11</v>
      </c>
      <c r="P29" s="180"/>
      <c r="Q29" s="180">
        <f>IF(Q4="chi",R4,"-")</f>
        <v>10</v>
      </c>
      <c r="R29" s="180"/>
      <c r="S29" s="180">
        <f>IF(S4="car",T4,"-")</f>
        <v>12</v>
      </c>
      <c r="T29" s="180"/>
      <c r="U29" s="180" t="str">
        <f>IF(U4="ind",V4,"-")</f>
        <v>-</v>
      </c>
      <c r="V29" s="180"/>
      <c r="W29" s="180" t="str">
        <f>IF(W4="ari",X4,"-")</f>
        <v>-</v>
      </c>
      <c r="X29" s="180"/>
      <c r="Y29" s="180">
        <f>IF(Y4="lar",Z4,"-")</f>
        <v>6</v>
      </c>
      <c r="Z29" s="180"/>
      <c r="AA29" s="180">
        <f>IF(AA4="no",AB4,"-")</f>
        <v>9</v>
      </c>
      <c r="AB29" s="180"/>
      <c r="AC29" s="180">
        <f>IF(AC4="ne",AD4,"-")</f>
        <v>16</v>
      </c>
      <c r="AD29" s="180"/>
      <c r="AE29" s="180">
        <f t="shared" ref="AE29" si="20">IF(AE4="",AF4,"-")</f>
        <v>0</v>
      </c>
      <c r="AF29" s="180"/>
      <c r="AG29" s="180">
        <f t="shared" ref="AG29" si="21">IF(AG4="",AH4,"-")</f>
        <v>0</v>
      </c>
      <c r="AH29" s="189"/>
      <c r="AJ29" s="26">
        <f t="shared" ref="AJ29:AJ43" si="22">COUNTIF(C29:AH29,"&gt;=1")</f>
        <v>10</v>
      </c>
    </row>
    <row r="30" spans="1:36" x14ac:dyDescent="0.35">
      <c r="B30" s="14" t="str">
        <f t="shared" si="19"/>
        <v>Ben</v>
      </c>
      <c r="C30" s="171">
        <f t="shared" ref="C30:C46" si="23">IF(C5="hou",D5,"-")</f>
        <v>11</v>
      </c>
      <c r="D30" s="172"/>
      <c r="E30" s="171" t="str">
        <f t="shared" ref="E30:E46" si="24">IF(E5="phi",F5,"-")</f>
        <v>-</v>
      </c>
      <c r="F30" s="172"/>
      <c r="G30" s="171">
        <f t="shared" ref="G30:G46" si="25">IF(G5="kc",H5,"-")</f>
        <v>15</v>
      </c>
      <c r="H30" s="172"/>
      <c r="I30" s="171">
        <f t="shared" ref="I30:I46" si="26">IF(I5="pit",J5,"-")</f>
        <v>13</v>
      </c>
      <c r="J30" s="172"/>
      <c r="K30" s="171">
        <f t="shared" ref="K30:K46" si="27">IF(K5="was",L5,"-")</f>
        <v>8</v>
      </c>
      <c r="L30" s="172"/>
      <c r="M30" s="171" t="str">
        <f t="shared" ref="M30:M46" si="28">IF(M5="sea",N5,"-")</f>
        <v>-</v>
      </c>
      <c r="N30" s="172"/>
      <c r="O30" s="171">
        <f t="shared" ref="O30:O46" si="29">IF(O5="cin",P5,"-")</f>
        <v>9</v>
      </c>
      <c r="P30" s="172"/>
      <c r="Q30" s="171">
        <f t="shared" ref="Q30:Q46" si="30">IF(Q5="chi",R5,"-")</f>
        <v>14</v>
      </c>
      <c r="R30" s="172"/>
      <c r="S30" s="171" t="str">
        <f t="shared" ref="S30:S46" si="31">IF(S5="car",T5,"-")</f>
        <v>-</v>
      </c>
      <c r="T30" s="172"/>
      <c r="U30" s="171">
        <f t="shared" ref="U30:U46" si="32">IF(U5="ind",V5,"-")</f>
        <v>10</v>
      </c>
      <c r="V30" s="172"/>
      <c r="W30" s="171">
        <f t="shared" ref="W30:W46" si="33">IF(W5="ari",X5,"-")</f>
        <v>3</v>
      </c>
      <c r="X30" s="172"/>
      <c r="Y30" s="171">
        <f t="shared" ref="Y30:Y46" si="34">IF(Y5="lar",Z5,"-")</f>
        <v>12</v>
      </c>
      <c r="Z30" s="172"/>
      <c r="AA30" s="171">
        <f t="shared" ref="AA30:AA46" si="35">IF(AA5="no",AB5,"-")</f>
        <v>5</v>
      </c>
      <c r="AB30" s="172"/>
      <c r="AC30" s="171">
        <f t="shared" ref="AC30:AC46" si="36">IF(AC5="ne",AD5,"-")</f>
        <v>16</v>
      </c>
      <c r="AD30" s="172"/>
      <c r="AE30" s="194">
        <f t="shared" ref="AE30:AE44" si="37">IF(AE5="",AF5,"-")</f>
        <v>0</v>
      </c>
      <c r="AF30" s="194"/>
      <c r="AG30" s="194">
        <f t="shared" ref="AG30:AG44" si="38">IF(AG5="",AH5,"-")</f>
        <v>0</v>
      </c>
      <c r="AH30" s="195"/>
      <c r="AJ30" s="26">
        <f t="shared" si="22"/>
        <v>11</v>
      </c>
    </row>
    <row r="31" spans="1:36" x14ac:dyDescent="0.35">
      <c r="B31" s="13" t="str">
        <f t="shared" si="19"/>
        <v>Trevor</v>
      </c>
      <c r="C31" s="168" t="str">
        <f t="shared" si="23"/>
        <v>-</v>
      </c>
      <c r="D31" s="169"/>
      <c r="E31" s="168">
        <f t="shared" si="24"/>
        <v>4</v>
      </c>
      <c r="F31" s="169"/>
      <c r="G31" s="168">
        <f t="shared" si="25"/>
        <v>5</v>
      </c>
      <c r="H31" s="169"/>
      <c r="I31" s="168">
        <f t="shared" si="26"/>
        <v>6</v>
      </c>
      <c r="J31" s="169"/>
      <c r="K31" s="168">
        <f t="shared" si="27"/>
        <v>7</v>
      </c>
      <c r="L31" s="169"/>
      <c r="M31" s="168" t="str">
        <f t="shared" si="28"/>
        <v>-</v>
      </c>
      <c r="N31" s="169"/>
      <c r="O31" s="168">
        <f t="shared" si="29"/>
        <v>9</v>
      </c>
      <c r="P31" s="169"/>
      <c r="Q31" s="168">
        <f t="shared" si="30"/>
        <v>10</v>
      </c>
      <c r="R31" s="169"/>
      <c r="S31" s="168" t="str">
        <f t="shared" si="31"/>
        <v>-</v>
      </c>
      <c r="T31" s="169"/>
      <c r="U31" s="168" t="str">
        <f t="shared" si="32"/>
        <v>-</v>
      </c>
      <c r="V31" s="169"/>
      <c r="W31" s="168" t="str">
        <f t="shared" si="33"/>
        <v>-</v>
      </c>
      <c r="X31" s="169"/>
      <c r="Y31" s="168" t="str">
        <f t="shared" si="34"/>
        <v>-</v>
      </c>
      <c r="Z31" s="169"/>
      <c r="AA31" s="168" t="str">
        <f t="shared" si="35"/>
        <v>-</v>
      </c>
      <c r="AB31" s="169"/>
      <c r="AC31" s="168">
        <f t="shared" si="36"/>
        <v>16</v>
      </c>
      <c r="AD31" s="169"/>
      <c r="AE31" s="192">
        <f t="shared" si="37"/>
        <v>0</v>
      </c>
      <c r="AF31" s="192"/>
      <c r="AG31" s="192">
        <f t="shared" si="38"/>
        <v>0</v>
      </c>
      <c r="AH31" s="193"/>
      <c r="AJ31" s="26">
        <f t="shared" si="22"/>
        <v>7</v>
      </c>
    </row>
    <row r="32" spans="1:36" x14ac:dyDescent="0.35">
      <c r="B32" s="14" t="str">
        <f t="shared" si="19"/>
        <v>Alex</v>
      </c>
      <c r="C32" s="171">
        <f t="shared" si="23"/>
        <v>11</v>
      </c>
      <c r="D32" s="172"/>
      <c r="E32" s="171">
        <f t="shared" si="24"/>
        <v>10</v>
      </c>
      <c r="F32" s="172"/>
      <c r="G32" s="171">
        <f t="shared" si="25"/>
        <v>15</v>
      </c>
      <c r="H32" s="172"/>
      <c r="I32" s="171">
        <f t="shared" si="26"/>
        <v>13</v>
      </c>
      <c r="J32" s="172"/>
      <c r="K32" s="171">
        <f t="shared" si="27"/>
        <v>3</v>
      </c>
      <c r="L32" s="172"/>
      <c r="M32" s="171" t="str">
        <f t="shared" si="28"/>
        <v>-</v>
      </c>
      <c r="N32" s="172"/>
      <c r="O32" s="171">
        <f t="shared" si="29"/>
        <v>6</v>
      </c>
      <c r="P32" s="172"/>
      <c r="Q32" s="171">
        <f t="shared" si="30"/>
        <v>14</v>
      </c>
      <c r="R32" s="172"/>
      <c r="S32" s="171" t="str">
        <f t="shared" si="31"/>
        <v>-</v>
      </c>
      <c r="T32" s="172"/>
      <c r="U32" s="171">
        <f t="shared" si="32"/>
        <v>4</v>
      </c>
      <c r="V32" s="172"/>
      <c r="W32" s="171">
        <f t="shared" si="33"/>
        <v>5</v>
      </c>
      <c r="X32" s="172"/>
      <c r="Y32" s="171">
        <f t="shared" si="34"/>
        <v>12</v>
      </c>
      <c r="Z32" s="172"/>
      <c r="AA32" s="171">
        <f t="shared" si="35"/>
        <v>8</v>
      </c>
      <c r="AB32" s="172"/>
      <c r="AC32" s="171">
        <f t="shared" si="36"/>
        <v>16</v>
      </c>
      <c r="AD32" s="172"/>
      <c r="AE32" s="194">
        <f t="shared" si="37"/>
        <v>0</v>
      </c>
      <c r="AF32" s="194"/>
      <c r="AG32" s="194">
        <f t="shared" si="38"/>
        <v>0</v>
      </c>
      <c r="AH32" s="195"/>
      <c r="AJ32" s="26">
        <f t="shared" si="22"/>
        <v>12</v>
      </c>
    </row>
    <row r="33" spans="2:36" x14ac:dyDescent="0.35">
      <c r="B33" s="13" t="str">
        <f t="shared" si="19"/>
        <v>Katelyn</v>
      </c>
      <c r="C33" s="168">
        <f t="shared" si="23"/>
        <v>12</v>
      </c>
      <c r="D33" s="169"/>
      <c r="E33" s="168">
        <f t="shared" si="24"/>
        <v>9</v>
      </c>
      <c r="F33" s="169"/>
      <c r="G33" s="168">
        <f t="shared" si="25"/>
        <v>15</v>
      </c>
      <c r="H33" s="169"/>
      <c r="I33" s="168">
        <f t="shared" si="26"/>
        <v>13</v>
      </c>
      <c r="J33" s="169"/>
      <c r="K33" s="168">
        <f t="shared" si="27"/>
        <v>7</v>
      </c>
      <c r="L33" s="169"/>
      <c r="M33" s="168" t="str">
        <f t="shared" si="28"/>
        <v>-</v>
      </c>
      <c r="N33" s="169"/>
      <c r="O33" s="168">
        <f t="shared" si="29"/>
        <v>10</v>
      </c>
      <c r="P33" s="169"/>
      <c r="Q33" s="168">
        <f t="shared" si="30"/>
        <v>11</v>
      </c>
      <c r="R33" s="169"/>
      <c r="S33" s="168">
        <f t="shared" si="31"/>
        <v>3</v>
      </c>
      <c r="T33" s="169"/>
      <c r="U33" s="168">
        <f t="shared" si="32"/>
        <v>6</v>
      </c>
      <c r="V33" s="169"/>
      <c r="W33" s="168">
        <f t="shared" si="33"/>
        <v>5</v>
      </c>
      <c r="X33" s="169"/>
      <c r="Y33" s="168">
        <f t="shared" si="34"/>
        <v>14</v>
      </c>
      <c r="Z33" s="169"/>
      <c r="AA33" s="168" t="str">
        <f t="shared" si="35"/>
        <v>-</v>
      </c>
      <c r="AB33" s="169"/>
      <c r="AC33" s="168">
        <f t="shared" si="36"/>
        <v>16</v>
      </c>
      <c r="AD33" s="169"/>
      <c r="AE33" s="192">
        <f t="shared" si="37"/>
        <v>0</v>
      </c>
      <c r="AF33" s="192"/>
      <c r="AG33" s="192">
        <f t="shared" si="38"/>
        <v>0</v>
      </c>
      <c r="AH33" s="193"/>
      <c r="AJ33" s="26">
        <f t="shared" si="22"/>
        <v>12</v>
      </c>
    </row>
    <row r="34" spans="2:36" x14ac:dyDescent="0.35">
      <c r="B34" s="14" t="str">
        <f t="shared" si="19"/>
        <v>Shelby</v>
      </c>
      <c r="C34" s="171">
        <f t="shared" si="23"/>
        <v>8</v>
      </c>
      <c r="D34" s="172"/>
      <c r="E34" s="171">
        <f t="shared" si="24"/>
        <v>11</v>
      </c>
      <c r="F34" s="172"/>
      <c r="G34" s="171">
        <f t="shared" si="25"/>
        <v>14</v>
      </c>
      <c r="H34" s="172"/>
      <c r="I34" s="171">
        <f t="shared" si="26"/>
        <v>16</v>
      </c>
      <c r="J34" s="172"/>
      <c r="K34" s="171" t="str">
        <f t="shared" si="27"/>
        <v>-</v>
      </c>
      <c r="L34" s="172"/>
      <c r="M34" s="171" t="str">
        <f t="shared" si="28"/>
        <v>-</v>
      </c>
      <c r="N34" s="172"/>
      <c r="O34" s="171">
        <f t="shared" si="29"/>
        <v>10</v>
      </c>
      <c r="P34" s="172"/>
      <c r="Q34" s="171">
        <f t="shared" si="30"/>
        <v>12</v>
      </c>
      <c r="R34" s="172"/>
      <c r="S34" s="171" t="str">
        <f t="shared" si="31"/>
        <v>-</v>
      </c>
      <c r="T34" s="172"/>
      <c r="U34" s="171" t="str">
        <f t="shared" si="32"/>
        <v>-</v>
      </c>
      <c r="V34" s="172"/>
      <c r="W34" s="171">
        <f t="shared" si="33"/>
        <v>9</v>
      </c>
      <c r="X34" s="172"/>
      <c r="Y34" s="171">
        <f t="shared" si="34"/>
        <v>15</v>
      </c>
      <c r="Z34" s="172"/>
      <c r="AA34" s="171">
        <f t="shared" si="35"/>
        <v>5</v>
      </c>
      <c r="AB34" s="172"/>
      <c r="AC34" s="171">
        <f t="shared" si="36"/>
        <v>13</v>
      </c>
      <c r="AD34" s="172"/>
      <c r="AE34" s="194">
        <f t="shared" si="37"/>
        <v>0</v>
      </c>
      <c r="AF34" s="194"/>
      <c r="AG34" s="194">
        <f t="shared" si="38"/>
        <v>0</v>
      </c>
      <c r="AH34" s="195"/>
      <c r="AJ34" s="26">
        <f t="shared" si="22"/>
        <v>10</v>
      </c>
    </row>
    <row r="35" spans="2:36" x14ac:dyDescent="0.35">
      <c r="B35" s="13" t="str">
        <f t="shared" si="19"/>
        <v>Chris</v>
      </c>
      <c r="C35" s="168">
        <f t="shared" si="23"/>
        <v>8</v>
      </c>
      <c r="D35" s="169"/>
      <c r="E35" s="168">
        <f t="shared" si="24"/>
        <v>3</v>
      </c>
      <c r="F35" s="169"/>
      <c r="G35" s="168">
        <f t="shared" si="25"/>
        <v>16</v>
      </c>
      <c r="H35" s="169"/>
      <c r="I35" s="168">
        <f t="shared" si="26"/>
        <v>15</v>
      </c>
      <c r="J35" s="169"/>
      <c r="K35" s="168">
        <f t="shared" si="27"/>
        <v>7</v>
      </c>
      <c r="L35" s="169"/>
      <c r="M35" s="168" t="str">
        <f t="shared" si="28"/>
        <v>-</v>
      </c>
      <c r="N35" s="169"/>
      <c r="O35" s="168">
        <f t="shared" si="29"/>
        <v>12</v>
      </c>
      <c r="P35" s="169"/>
      <c r="Q35" s="168">
        <f t="shared" si="30"/>
        <v>14</v>
      </c>
      <c r="R35" s="169"/>
      <c r="S35" s="168">
        <f t="shared" si="31"/>
        <v>5</v>
      </c>
      <c r="T35" s="169"/>
      <c r="U35" s="168">
        <f t="shared" si="32"/>
        <v>6</v>
      </c>
      <c r="V35" s="169"/>
      <c r="W35" s="168" t="str">
        <f t="shared" si="33"/>
        <v>-</v>
      </c>
      <c r="X35" s="169"/>
      <c r="Y35" s="168">
        <f t="shared" si="34"/>
        <v>13</v>
      </c>
      <c r="Z35" s="169"/>
      <c r="AA35" s="168">
        <f t="shared" si="35"/>
        <v>9</v>
      </c>
      <c r="AB35" s="169"/>
      <c r="AC35" s="168">
        <f t="shared" si="36"/>
        <v>11</v>
      </c>
      <c r="AD35" s="169"/>
      <c r="AE35" s="192">
        <f t="shared" si="37"/>
        <v>0</v>
      </c>
      <c r="AF35" s="192"/>
      <c r="AG35" s="192">
        <f t="shared" si="38"/>
        <v>0</v>
      </c>
      <c r="AH35" s="193"/>
      <c r="AJ35" s="26">
        <f t="shared" si="22"/>
        <v>12</v>
      </c>
    </row>
    <row r="36" spans="2:36" x14ac:dyDescent="0.35">
      <c r="B36" s="14" t="str">
        <f t="shared" si="19"/>
        <v>Jeremy</v>
      </c>
      <c r="C36" s="171">
        <f t="shared" si="23"/>
        <v>11</v>
      </c>
      <c r="D36" s="172"/>
      <c r="E36" s="171">
        <f t="shared" si="24"/>
        <v>12</v>
      </c>
      <c r="F36" s="172"/>
      <c r="G36" s="171">
        <f t="shared" si="25"/>
        <v>15</v>
      </c>
      <c r="H36" s="172"/>
      <c r="I36" s="171">
        <f t="shared" si="26"/>
        <v>13</v>
      </c>
      <c r="J36" s="172"/>
      <c r="K36" s="171">
        <f t="shared" si="27"/>
        <v>10</v>
      </c>
      <c r="L36" s="172"/>
      <c r="M36" s="171" t="str">
        <f t="shared" si="28"/>
        <v>-</v>
      </c>
      <c r="N36" s="172"/>
      <c r="O36" s="171" t="str">
        <f t="shared" si="29"/>
        <v>-</v>
      </c>
      <c r="P36" s="172"/>
      <c r="Q36" s="171">
        <f t="shared" si="30"/>
        <v>9</v>
      </c>
      <c r="R36" s="172"/>
      <c r="S36" s="171" t="str">
        <f t="shared" si="31"/>
        <v>-</v>
      </c>
      <c r="T36" s="172"/>
      <c r="U36" s="171">
        <f t="shared" si="32"/>
        <v>14</v>
      </c>
      <c r="V36" s="172"/>
      <c r="W36" s="171" t="str">
        <f t="shared" si="33"/>
        <v>-</v>
      </c>
      <c r="X36" s="172"/>
      <c r="Y36" s="171">
        <f t="shared" si="34"/>
        <v>5</v>
      </c>
      <c r="Z36" s="172"/>
      <c r="AA36" s="171">
        <f t="shared" si="35"/>
        <v>6</v>
      </c>
      <c r="AB36" s="172"/>
      <c r="AC36" s="171">
        <f t="shared" si="36"/>
        <v>16</v>
      </c>
      <c r="AD36" s="172"/>
      <c r="AE36" s="194">
        <f t="shared" si="37"/>
        <v>0</v>
      </c>
      <c r="AF36" s="194"/>
      <c r="AG36" s="194">
        <f t="shared" si="38"/>
        <v>0</v>
      </c>
      <c r="AH36" s="195"/>
      <c r="AJ36" s="26">
        <f t="shared" si="22"/>
        <v>10</v>
      </c>
    </row>
    <row r="37" spans="2:36" x14ac:dyDescent="0.35">
      <c r="B37" s="13" t="str">
        <f t="shared" si="19"/>
        <v>Sam</v>
      </c>
      <c r="C37" s="168">
        <f t="shared" si="23"/>
        <v>14</v>
      </c>
      <c r="D37" s="169"/>
      <c r="E37" s="168" t="str">
        <f t="shared" si="24"/>
        <v>-</v>
      </c>
      <c r="F37" s="169"/>
      <c r="G37" s="168">
        <f t="shared" si="25"/>
        <v>13</v>
      </c>
      <c r="H37" s="169"/>
      <c r="I37" s="168">
        <f t="shared" si="26"/>
        <v>12</v>
      </c>
      <c r="J37" s="169"/>
      <c r="K37" s="168">
        <f t="shared" si="27"/>
        <v>6</v>
      </c>
      <c r="L37" s="169"/>
      <c r="M37" s="168" t="str">
        <f t="shared" si="28"/>
        <v>-</v>
      </c>
      <c r="N37" s="169"/>
      <c r="O37" s="168">
        <f t="shared" si="29"/>
        <v>10</v>
      </c>
      <c r="P37" s="169"/>
      <c r="Q37" s="168">
        <f t="shared" si="30"/>
        <v>15</v>
      </c>
      <c r="R37" s="169"/>
      <c r="S37" s="168">
        <f t="shared" si="31"/>
        <v>5</v>
      </c>
      <c r="T37" s="169"/>
      <c r="U37" s="168" t="str">
        <f t="shared" si="32"/>
        <v>-</v>
      </c>
      <c r="V37" s="169"/>
      <c r="W37" s="168" t="str">
        <f t="shared" si="33"/>
        <v>-</v>
      </c>
      <c r="X37" s="169"/>
      <c r="Y37" s="168">
        <f t="shared" si="34"/>
        <v>11</v>
      </c>
      <c r="Z37" s="169"/>
      <c r="AA37" s="168" t="str">
        <f t="shared" si="35"/>
        <v>-</v>
      </c>
      <c r="AB37" s="169"/>
      <c r="AC37" s="168">
        <f t="shared" si="36"/>
        <v>16</v>
      </c>
      <c r="AD37" s="169"/>
      <c r="AE37" s="192">
        <f t="shared" si="37"/>
        <v>0</v>
      </c>
      <c r="AF37" s="192"/>
      <c r="AG37" s="192">
        <f t="shared" si="38"/>
        <v>0</v>
      </c>
      <c r="AH37" s="193"/>
      <c r="AJ37" s="26">
        <f t="shared" si="22"/>
        <v>9</v>
      </c>
    </row>
    <row r="38" spans="2:36" x14ac:dyDescent="0.35">
      <c r="B38" s="14" t="str">
        <f t="shared" si="19"/>
        <v>Cody</v>
      </c>
      <c r="C38" s="171">
        <f t="shared" si="23"/>
        <v>11</v>
      </c>
      <c r="D38" s="172"/>
      <c r="E38" s="171">
        <f t="shared" si="24"/>
        <v>7</v>
      </c>
      <c r="F38" s="172"/>
      <c r="G38" s="171">
        <f t="shared" si="25"/>
        <v>14</v>
      </c>
      <c r="H38" s="172"/>
      <c r="I38" s="171">
        <f t="shared" si="26"/>
        <v>13</v>
      </c>
      <c r="J38" s="172"/>
      <c r="K38" s="171">
        <f t="shared" si="27"/>
        <v>9</v>
      </c>
      <c r="L38" s="172"/>
      <c r="M38" s="171">
        <f t="shared" si="28"/>
        <v>5</v>
      </c>
      <c r="N38" s="172"/>
      <c r="O38" s="171">
        <f t="shared" si="29"/>
        <v>8</v>
      </c>
      <c r="P38" s="172"/>
      <c r="Q38" s="171">
        <f t="shared" si="30"/>
        <v>15</v>
      </c>
      <c r="R38" s="172"/>
      <c r="S38" s="171" t="str">
        <f t="shared" si="31"/>
        <v>-</v>
      </c>
      <c r="T38" s="172"/>
      <c r="U38" s="171">
        <f t="shared" si="32"/>
        <v>10</v>
      </c>
      <c r="V38" s="172"/>
      <c r="W38" s="171">
        <f t="shared" si="33"/>
        <v>3</v>
      </c>
      <c r="X38" s="172"/>
      <c r="Y38" s="171">
        <f t="shared" si="34"/>
        <v>12</v>
      </c>
      <c r="Z38" s="172"/>
      <c r="AA38" s="171">
        <f t="shared" si="35"/>
        <v>6</v>
      </c>
      <c r="AB38" s="172"/>
      <c r="AC38" s="171">
        <f t="shared" si="36"/>
        <v>16</v>
      </c>
      <c r="AD38" s="172"/>
      <c r="AE38" s="194">
        <f t="shared" si="37"/>
        <v>0</v>
      </c>
      <c r="AF38" s="194"/>
      <c r="AG38" s="194">
        <f t="shared" si="38"/>
        <v>0</v>
      </c>
      <c r="AH38" s="195"/>
      <c r="AJ38" s="26">
        <f t="shared" si="22"/>
        <v>13</v>
      </c>
    </row>
    <row r="39" spans="2:36" x14ac:dyDescent="0.35">
      <c r="B39" s="13" t="str">
        <f t="shared" si="19"/>
        <v>Tom</v>
      </c>
      <c r="C39" s="168">
        <f t="shared" si="23"/>
        <v>15</v>
      </c>
      <c r="D39" s="169"/>
      <c r="E39" s="168">
        <f t="shared" si="24"/>
        <v>7</v>
      </c>
      <c r="F39" s="169"/>
      <c r="G39" s="168">
        <f t="shared" si="25"/>
        <v>10</v>
      </c>
      <c r="H39" s="169"/>
      <c r="I39" s="168">
        <f t="shared" si="26"/>
        <v>14</v>
      </c>
      <c r="J39" s="169"/>
      <c r="K39" s="168">
        <f t="shared" si="27"/>
        <v>3</v>
      </c>
      <c r="L39" s="169"/>
      <c r="M39" s="168" t="str">
        <f t="shared" si="28"/>
        <v>-</v>
      </c>
      <c r="N39" s="169"/>
      <c r="O39" s="168">
        <f t="shared" si="29"/>
        <v>13</v>
      </c>
      <c r="P39" s="169"/>
      <c r="Q39" s="168">
        <f t="shared" si="30"/>
        <v>11</v>
      </c>
      <c r="R39" s="169"/>
      <c r="S39" s="168">
        <f t="shared" si="31"/>
        <v>6</v>
      </c>
      <c r="T39" s="169"/>
      <c r="U39" s="168">
        <f t="shared" si="32"/>
        <v>5</v>
      </c>
      <c r="V39" s="169"/>
      <c r="W39" s="168" t="str">
        <f t="shared" si="33"/>
        <v>-</v>
      </c>
      <c r="X39" s="169"/>
      <c r="Y39" s="168">
        <f t="shared" si="34"/>
        <v>12</v>
      </c>
      <c r="Z39" s="169"/>
      <c r="AA39" s="168" t="str">
        <f t="shared" si="35"/>
        <v>-</v>
      </c>
      <c r="AB39" s="169"/>
      <c r="AC39" s="168">
        <f t="shared" si="36"/>
        <v>16</v>
      </c>
      <c r="AD39" s="169"/>
      <c r="AE39" s="192">
        <f t="shared" si="37"/>
        <v>0</v>
      </c>
      <c r="AF39" s="192"/>
      <c r="AG39" s="192">
        <f t="shared" si="38"/>
        <v>0</v>
      </c>
      <c r="AH39" s="193"/>
      <c r="AJ39" s="26">
        <f t="shared" si="22"/>
        <v>11</v>
      </c>
    </row>
    <row r="40" spans="2:36" x14ac:dyDescent="0.35">
      <c r="B40" s="14" t="str">
        <f t="shared" si="19"/>
        <v>Austin</v>
      </c>
      <c r="C40" s="171">
        <f t="shared" si="23"/>
        <v>13</v>
      </c>
      <c r="D40" s="172"/>
      <c r="E40" s="171">
        <f t="shared" si="24"/>
        <v>8</v>
      </c>
      <c r="F40" s="172"/>
      <c r="G40" s="171">
        <f t="shared" si="25"/>
        <v>14</v>
      </c>
      <c r="H40" s="172"/>
      <c r="I40" s="171">
        <f t="shared" si="26"/>
        <v>15</v>
      </c>
      <c r="J40" s="172"/>
      <c r="K40" s="171" t="str">
        <f t="shared" si="27"/>
        <v>-</v>
      </c>
      <c r="L40" s="172"/>
      <c r="M40" s="171" t="str">
        <f t="shared" si="28"/>
        <v>-</v>
      </c>
      <c r="N40" s="172"/>
      <c r="O40" s="171">
        <f t="shared" si="29"/>
        <v>9</v>
      </c>
      <c r="P40" s="172"/>
      <c r="Q40" s="171">
        <f t="shared" si="30"/>
        <v>12</v>
      </c>
      <c r="R40" s="172"/>
      <c r="S40" s="171">
        <f t="shared" si="31"/>
        <v>3</v>
      </c>
      <c r="T40" s="172"/>
      <c r="U40" s="171">
        <f t="shared" si="32"/>
        <v>11</v>
      </c>
      <c r="V40" s="172"/>
      <c r="W40" s="171" t="str">
        <f t="shared" si="33"/>
        <v>-</v>
      </c>
      <c r="X40" s="172"/>
      <c r="Y40" s="171">
        <f t="shared" si="34"/>
        <v>10</v>
      </c>
      <c r="Z40" s="172"/>
      <c r="AA40" s="171" t="str">
        <f t="shared" si="35"/>
        <v>-</v>
      </c>
      <c r="AB40" s="172"/>
      <c r="AC40" s="171">
        <f t="shared" si="36"/>
        <v>16</v>
      </c>
      <c r="AD40" s="172"/>
      <c r="AE40" s="194">
        <f t="shared" si="37"/>
        <v>0</v>
      </c>
      <c r="AF40" s="194"/>
      <c r="AG40" s="194">
        <f t="shared" si="38"/>
        <v>0</v>
      </c>
      <c r="AH40" s="195"/>
      <c r="AJ40" s="26">
        <f t="shared" si="22"/>
        <v>10</v>
      </c>
    </row>
    <row r="41" spans="2:36" x14ac:dyDescent="0.35">
      <c r="B41" s="13" t="str">
        <f t="shared" si="19"/>
        <v>Cecil</v>
      </c>
      <c r="C41" s="168">
        <f t="shared" si="23"/>
        <v>13</v>
      </c>
      <c r="D41" s="169"/>
      <c r="E41" s="168">
        <f t="shared" si="24"/>
        <v>7</v>
      </c>
      <c r="F41" s="169"/>
      <c r="G41" s="168">
        <f t="shared" si="25"/>
        <v>15</v>
      </c>
      <c r="H41" s="169"/>
      <c r="I41" s="168">
        <f t="shared" si="26"/>
        <v>14</v>
      </c>
      <c r="J41" s="169"/>
      <c r="K41" s="168">
        <f t="shared" si="27"/>
        <v>9</v>
      </c>
      <c r="L41" s="169"/>
      <c r="M41" s="168">
        <f t="shared" si="28"/>
        <v>3</v>
      </c>
      <c r="N41" s="169"/>
      <c r="O41" s="168">
        <f t="shared" si="29"/>
        <v>10</v>
      </c>
      <c r="P41" s="169"/>
      <c r="Q41" s="168">
        <f t="shared" si="30"/>
        <v>11</v>
      </c>
      <c r="R41" s="169"/>
      <c r="S41" s="168">
        <f t="shared" si="31"/>
        <v>4</v>
      </c>
      <c r="T41" s="169"/>
      <c r="U41" s="168">
        <f t="shared" si="32"/>
        <v>8</v>
      </c>
      <c r="V41" s="169"/>
      <c r="W41" s="168">
        <f t="shared" si="33"/>
        <v>5</v>
      </c>
      <c r="X41" s="169"/>
      <c r="Y41" s="168">
        <f t="shared" si="34"/>
        <v>12</v>
      </c>
      <c r="Z41" s="169"/>
      <c r="AA41" s="168" t="str">
        <f t="shared" si="35"/>
        <v>-</v>
      </c>
      <c r="AB41" s="169"/>
      <c r="AC41" s="168">
        <f t="shared" si="36"/>
        <v>16</v>
      </c>
      <c r="AD41" s="169"/>
      <c r="AE41" s="192">
        <f t="shared" si="37"/>
        <v>0</v>
      </c>
      <c r="AF41" s="192"/>
      <c r="AG41" s="192">
        <f t="shared" si="38"/>
        <v>0</v>
      </c>
      <c r="AH41" s="193"/>
      <c r="AJ41" s="26">
        <f t="shared" si="22"/>
        <v>13</v>
      </c>
    </row>
    <row r="42" spans="2:36" x14ac:dyDescent="0.35">
      <c r="B42" s="14" t="str">
        <f t="shared" si="19"/>
        <v>Thadd</v>
      </c>
      <c r="C42" s="171">
        <f t="shared" si="23"/>
        <v>4</v>
      </c>
      <c r="D42" s="172"/>
      <c r="E42" s="171" t="str">
        <f t="shared" si="24"/>
        <v>-</v>
      </c>
      <c r="F42" s="172"/>
      <c r="G42" s="171">
        <f t="shared" si="25"/>
        <v>13</v>
      </c>
      <c r="H42" s="172"/>
      <c r="I42" s="171">
        <f t="shared" si="26"/>
        <v>14</v>
      </c>
      <c r="J42" s="172"/>
      <c r="K42" s="171" t="str">
        <f t="shared" si="27"/>
        <v>-</v>
      </c>
      <c r="L42" s="172"/>
      <c r="M42" s="171" t="str">
        <f t="shared" si="28"/>
        <v>-</v>
      </c>
      <c r="N42" s="172"/>
      <c r="O42" s="171" t="str">
        <f t="shared" si="29"/>
        <v>-</v>
      </c>
      <c r="P42" s="172"/>
      <c r="Q42" s="171">
        <f t="shared" si="30"/>
        <v>12</v>
      </c>
      <c r="R42" s="172"/>
      <c r="S42" s="171">
        <f t="shared" si="31"/>
        <v>10</v>
      </c>
      <c r="T42" s="172"/>
      <c r="U42" s="171">
        <f t="shared" si="32"/>
        <v>8</v>
      </c>
      <c r="V42" s="172"/>
      <c r="W42" s="171" t="str">
        <f t="shared" si="33"/>
        <v>-</v>
      </c>
      <c r="X42" s="172"/>
      <c r="Y42" s="171">
        <f t="shared" si="34"/>
        <v>15</v>
      </c>
      <c r="Z42" s="172"/>
      <c r="AA42" s="171" t="str">
        <f t="shared" si="35"/>
        <v>-</v>
      </c>
      <c r="AB42" s="172"/>
      <c r="AC42" s="171">
        <f t="shared" si="36"/>
        <v>16</v>
      </c>
      <c r="AD42" s="172"/>
      <c r="AE42" s="194">
        <f t="shared" si="37"/>
        <v>0</v>
      </c>
      <c r="AF42" s="194"/>
      <c r="AG42" s="194">
        <f t="shared" si="38"/>
        <v>0</v>
      </c>
      <c r="AH42" s="195"/>
      <c r="AJ42" s="26">
        <f t="shared" si="22"/>
        <v>8</v>
      </c>
    </row>
    <row r="43" spans="2:36" x14ac:dyDescent="0.35">
      <c r="B43" s="13" t="s">
        <v>3</v>
      </c>
      <c r="C43" s="168">
        <f t="shared" si="23"/>
        <v>14</v>
      </c>
      <c r="D43" s="169"/>
      <c r="E43" s="168">
        <f t="shared" si="24"/>
        <v>5</v>
      </c>
      <c r="F43" s="169"/>
      <c r="G43" s="168">
        <f t="shared" si="25"/>
        <v>13</v>
      </c>
      <c r="H43" s="169"/>
      <c r="I43" s="168">
        <f t="shared" si="26"/>
        <v>12</v>
      </c>
      <c r="J43" s="169"/>
      <c r="K43" s="168" t="str">
        <f t="shared" si="27"/>
        <v>-</v>
      </c>
      <c r="L43" s="169"/>
      <c r="M43" s="168">
        <f t="shared" si="28"/>
        <v>9</v>
      </c>
      <c r="N43" s="169"/>
      <c r="O43" s="168">
        <f t="shared" si="29"/>
        <v>8</v>
      </c>
      <c r="P43" s="169"/>
      <c r="Q43" s="168">
        <f t="shared" si="30"/>
        <v>11</v>
      </c>
      <c r="R43" s="169"/>
      <c r="S43" s="168">
        <f t="shared" si="31"/>
        <v>10</v>
      </c>
      <c r="T43" s="169"/>
      <c r="U43" s="168">
        <f t="shared" si="32"/>
        <v>6</v>
      </c>
      <c r="V43" s="169"/>
      <c r="W43" s="168" t="str">
        <f t="shared" si="33"/>
        <v>-</v>
      </c>
      <c r="X43" s="169"/>
      <c r="Y43" s="168">
        <f t="shared" si="34"/>
        <v>15</v>
      </c>
      <c r="Z43" s="169"/>
      <c r="AA43" s="168">
        <f t="shared" si="35"/>
        <v>7</v>
      </c>
      <c r="AB43" s="169"/>
      <c r="AC43" s="168">
        <f t="shared" si="36"/>
        <v>16</v>
      </c>
      <c r="AD43" s="169"/>
      <c r="AE43" s="168">
        <f t="shared" si="37"/>
        <v>0</v>
      </c>
      <c r="AF43" s="169"/>
      <c r="AG43" s="168">
        <f t="shared" si="38"/>
        <v>0</v>
      </c>
      <c r="AH43" s="170"/>
      <c r="AJ43" s="26">
        <f t="shared" si="22"/>
        <v>12</v>
      </c>
    </row>
    <row r="44" spans="2:36" x14ac:dyDescent="0.35">
      <c r="B44" s="50" t="s">
        <v>184</v>
      </c>
      <c r="C44" s="171">
        <f t="shared" si="23"/>
        <v>10</v>
      </c>
      <c r="D44" s="172"/>
      <c r="E44" s="171">
        <f t="shared" si="24"/>
        <v>9</v>
      </c>
      <c r="F44" s="172"/>
      <c r="G44" s="171">
        <f t="shared" si="25"/>
        <v>15</v>
      </c>
      <c r="H44" s="172"/>
      <c r="I44" s="171">
        <f t="shared" si="26"/>
        <v>13</v>
      </c>
      <c r="J44" s="172"/>
      <c r="K44" s="171">
        <f t="shared" si="27"/>
        <v>3</v>
      </c>
      <c r="L44" s="172"/>
      <c r="M44" s="171">
        <f t="shared" si="28"/>
        <v>4</v>
      </c>
      <c r="N44" s="172"/>
      <c r="O44" s="171">
        <f t="shared" si="29"/>
        <v>11</v>
      </c>
      <c r="P44" s="172"/>
      <c r="Q44" s="171">
        <f t="shared" si="30"/>
        <v>12</v>
      </c>
      <c r="R44" s="172"/>
      <c r="S44" s="171">
        <f t="shared" si="31"/>
        <v>8</v>
      </c>
      <c r="T44" s="172"/>
      <c r="U44" s="171">
        <f t="shared" si="32"/>
        <v>7</v>
      </c>
      <c r="V44" s="172"/>
      <c r="W44" s="171">
        <f t="shared" si="33"/>
        <v>6</v>
      </c>
      <c r="X44" s="172"/>
      <c r="Y44" s="171">
        <f t="shared" si="34"/>
        <v>14</v>
      </c>
      <c r="Z44" s="172"/>
      <c r="AA44" s="171" t="str">
        <f t="shared" si="35"/>
        <v>-</v>
      </c>
      <c r="AB44" s="172"/>
      <c r="AC44" s="171">
        <f t="shared" si="36"/>
        <v>16</v>
      </c>
      <c r="AD44" s="172"/>
      <c r="AE44" s="171">
        <f t="shared" si="37"/>
        <v>0</v>
      </c>
      <c r="AF44" s="172"/>
      <c r="AG44" s="171">
        <f t="shared" si="38"/>
        <v>0</v>
      </c>
      <c r="AH44" s="173"/>
      <c r="AJ44" s="26">
        <f t="shared" ref="AJ44:AJ46" si="39">COUNTIF(C44:AH44,"&gt;=1")</f>
        <v>13</v>
      </c>
    </row>
    <row r="45" spans="2:36" x14ac:dyDescent="0.35">
      <c r="B45" s="13" t="s">
        <v>230</v>
      </c>
      <c r="C45" s="168" t="str">
        <f t="shared" si="23"/>
        <v>-</v>
      </c>
      <c r="D45" s="169"/>
      <c r="E45" s="168">
        <f t="shared" si="24"/>
        <v>5</v>
      </c>
      <c r="F45" s="169"/>
      <c r="G45" s="168">
        <f t="shared" si="25"/>
        <v>16</v>
      </c>
      <c r="H45" s="169"/>
      <c r="I45" s="168" t="str">
        <f t="shared" si="26"/>
        <v>-</v>
      </c>
      <c r="J45" s="169"/>
      <c r="K45" s="168">
        <f t="shared" si="27"/>
        <v>7</v>
      </c>
      <c r="L45" s="169"/>
      <c r="M45" s="168" t="str">
        <f t="shared" si="28"/>
        <v>-</v>
      </c>
      <c r="N45" s="169"/>
      <c r="O45" s="168">
        <f t="shared" si="29"/>
        <v>8</v>
      </c>
      <c r="P45" s="169"/>
      <c r="Q45" s="168">
        <f t="shared" si="30"/>
        <v>9</v>
      </c>
      <c r="R45" s="169"/>
      <c r="S45" s="168" t="str">
        <f t="shared" si="31"/>
        <v>-</v>
      </c>
      <c r="T45" s="169"/>
      <c r="U45" s="168">
        <f t="shared" si="32"/>
        <v>11</v>
      </c>
      <c r="V45" s="169"/>
      <c r="W45" s="168">
        <f t="shared" si="33"/>
        <v>13</v>
      </c>
      <c r="X45" s="169"/>
      <c r="Y45" s="168">
        <f t="shared" si="34"/>
        <v>15</v>
      </c>
      <c r="Z45" s="169"/>
      <c r="AA45" s="168">
        <f t="shared" si="35"/>
        <v>10</v>
      </c>
      <c r="AB45" s="169"/>
      <c r="AC45" s="168">
        <f t="shared" si="36"/>
        <v>14</v>
      </c>
      <c r="AD45" s="169"/>
      <c r="AE45" s="75"/>
      <c r="AF45" s="76"/>
      <c r="AG45" s="75"/>
      <c r="AH45" s="77"/>
      <c r="AJ45" s="26">
        <f t="shared" si="39"/>
        <v>10</v>
      </c>
    </row>
    <row r="46" spans="2:36" ht="15" thickBot="1" x14ac:dyDescent="0.4">
      <c r="B46" s="80" t="s">
        <v>185</v>
      </c>
      <c r="C46" s="174">
        <f t="shared" si="23"/>
        <v>12</v>
      </c>
      <c r="D46" s="175"/>
      <c r="E46" s="174">
        <f t="shared" si="24"/>
        <v>9</v>
      </c>
      <c r="F46" s="175"/>
      <c r="G46" s="174">
        <f t="shared" si="25"/>
        <v>13</v>
      </c>
      <c r="H46" s="175"/>
      <c r="I46" s="174">
        <f t="shared" si="26"/>
        <v>14</v>
      </c>
      <c r="J46" s="175"/>
      <c r="K46" s="174">
        <f t="shared" si="27"/>
        <v>4</v>
      </c>
      <c r="L46" s="175"/>
      <c r="M46" s="174" t="str">
        <f t="shared" si="28"/>
        <v>-</v>
      </c>
      <c r="N46" s="175"/>
      <c r="O46" s="174">
        <f t="shared" si="29"/>
        <v>10</v>
      </c>
      <c r="P46" s="175"/>
      <c r="Q46" s="174">
        <f t="shared" si="30"/>
        <v>11</v>
      </c>
      <c r="R46" s="175"/>
      <c r="S46" s="174" t="str">
        <f t="shared" si="31"/>
        <v>-</v>
      </c>
      <c r="T46" s="175"/>
      <c r="U46" s="174">
        <f t="shared" si="32"/>
        <v>7</v>
      </c>
      <c r="V46" s="175"/>
      <c r="W46" s="174" t="str">
        <f t="shared" si="33"/>
        <v>-</v>
      </c>
      <c r="X46" s="175"/>
      <c r="Y46" s="174">
        <f t="shared" si="34"/>
        <v>15</v>
      </c>
      <c r="Z46" s="175"/>
      <c r="AA46" s="174" t="str">
        <f t="shared" si="35"/>
        <v>-</v>
      </c>
      <c r="AB46" s="175"/>
      <c r="AC46" s="174">
        <f t="shared" si="36"/>
        <v>16</v>
      </c>
      <c r="AD46" s="175"/>
      <c r="AE46" s="190">
        <f t="shared" ref="AE46:AG46" si="40">IF(AE21="",AF21,"-")</f>
        <v>0</v>
      </c>
      <c r="AF46" s="196"/>
      <c r="AG46" s="190">
        <f t="shared" si="40"/>
        <v>0</v>
      </c>
      <c r="AH46" s="191"/>
      <c r="AJ46" s="26">
        <f t="shared" si="39"/>
        <v>10</v>
      </c>
    </row>
    <row r="47" spans="2:36" x14ac:dyDescent="0.35">
      <c r="L47" s="12"/>
    </row>
    <row r="49" spans="5:5" x14ac:dyDescent="0.35">
      <c r="E49" t="s">
        <v>33</v>
      </c>
    </row>
  </sheetData>
  <mergeCells count="336">
    <mergeCell ref="AC22:AD22"/>
    <mergeCell ref="B2:AJ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G3:AH3"/>
    <mergeCell ref="U3:V3"/>
    <mergeCell ref="W3:X3"/>
    <mergeCell ref="Y3:Z3"/>
    <mergeCell ref="AA3:AB3"/>
    <mergeCell ref="AC3:AD3"/>
    <mergeCell ref="AE3:AF3"/>
    <mergeCell ref="AE22:AF22"/>
    <mergeCell ref="AE28:AF28"/>
    <mergeCell ref="AG28:AH28"/>
    <mergeCell ref="U28:V28"/>
    <mergeCell ref="W28:X28"/>
    <mergeCell ref="Y28:Z28"/>
    <mergeCell ref="AA28:AB28"/>
    <mergeCell ref="AC28:AD28"/>
    <mergeCell ref="C22:D22"/>
    <mergeCell ref="S28:T28"/>
    <mergeCell ref="C23:AI23"/>
    <mergeCell ref="C28:D28"/>
    <mergeCell ref="E28:F28"/>
    <mergeCell ref="G28:H28"/>
    <mergeCell ref="I28:J28"/>
    <mergeCell ref="K28:L28"/>
    <mergeCell ref="M28:N28"/>
    <mergeCell ref="O28:P28"/>
    <mergeCell ref="Q28:R28"/>
    <mergeCell ref="S22:T22"/>
    <mergeCell ref="AG22:AH22"/>
    <mergeCell ref="U22:V22"/>
    <mergeCell ref="W22:X22"/>
    <mergeCell ref="Y22:Z22"/>
    <mergeCell ref="AA22:AB22"/>
    <mergeCell ref="C29:D29"/>
    <mergeCell ref="E29:F29"/>
    <mergeCell ref="G29:H29"/>
    <mergeCell ref="I29:J29"/>
    <mergeCell ref="K29:L29"/>
    <mergeCell ref="M29:N29"/>
    <mergeCell ref="O29:P29"/>
    <mergeCell ref="Q29:R29"/>
    <mergeCell ref="E22:F22"/>
    <mergeCell ref="G22:H22"/>
    <mergeCell ref="I22:J22"/>
    <mergeCell ref="K22:L22"/>
    <mergeCell ref="M22:N22"/>
    <mergeCell ref="O22:P22"/>
    <mergeCell ref="Q22:R22"/>
    <mergeCell ref="S30:T30"/>
    <mergeCell ref="AE29:AF29"/>
    <mergeCell ref="AG29:AH29"/>
    <mergeCell ref="C30:D30"/>
    <mergeCell ref="E30:F30"/>
    <mergeCell ref="G30:H30"/>
    <mergeCell ref="I30:J30"/>
    <mergeCell ref="K30:L30"/>
    <mergeCell ref="M30:N30"/>
    <mergeCell ref="O30:P30"/>
    <mergeCell ref="Q30:R30"/>
    <mergeCell ref="S29:T29"/>
    <mergeCell ref="U29:V29"/>
    <mergeCell ref="W29:X29"/>
    <mergeCell ref="Y29:Z29"/>
    <mergeCell ref="AA29:AB29"/>
    <mergeCell ref="AC29:AD29"/>
    <mergeCell ref="AE30:AF30"/>
    <mergeCell ref="AG30:AH30"/>
    <mergeCell ref="U30:V30"/>
    <mergeCell ref="W30:X30"/>
    <mergeCell ref="Y30:Z30"/>
    <mergeCell ref="AA30:AB30"/>
    <mergeCell ref="AC30:AD30"/>
    <mergeCell ref="AG31:AH31"/>
    <mergeCell ref="C32:D32"/>
    <mergeCell ref="E32:F32"/>
    <mergeCell ref="G32:H32"/>
    <mergeCell ref="I32:J32"/>
    <mergeCell ref="K32:L32"/>
    <mergeCell ref="M32:N32"/>
    <mergeCell ref="O32:P32"/>
    <mergeCell ref="Q32:R32"/>
    <mergeCell ref="S31:T31"/>
    <mergeCell ref="U31:V31"/>
    <mergeCell ref="W31:X31"/>
    <mergeCell ref="Y31:Z31"/>
    <mergeCell ref="AA31:AB31"/>
    <mergeCell ref="AC31:AD31"/>
    <mergeCell ref="AE32:AF32"/>
    <mergeCell ref="AG32:AH32"/>
    <mergeCell ref="U32:V32"/>
    <mergeCell ref="W32:X32"/>
    <mergeCell ref="Y32:Z32"/>
    <mergeCell ref="AA32:AB32"/>
    <mergeCell ref="AC32:AD32"/>
    <mergeCell ref="C31:D31"/>
    <mergeCell ref="E31:F31"/>
    <mergeCell ref="G33:H33"/>
    <mergeCell ref="I33:J33"/>
    <mergeCell ref="K33:L33"/>
    <mergeCell ref="M33:N33"/>
    <mergeCell ref="O33:P33"/>
    <mergeCell ref="Q33:R33"/>
    <mergeCell ref="S32:T32"/>
    <mergeCell ref="AE31:AF31"/>
    <mergeCell ref="G31:H31"/>
    <mergeCell ref="I31:J31"/>
    <mergeCell ref="K31:L31"/>
    <mergeCell ref="M31:N31"/>
    <mergeCell ref="O31:P31"/>
    <mergeCell ref="Q31:R31"/>
    <mergeCell ref="AE33:AF33"/>
    <mergeCell ref="AG33:AH33"/>
    <mergeCell ref="C34:D34"/>
    <mergeCell ref="E34:F34"/>
    <mergeCell ref="G34:H34"/>
    <mergeCell ref="I34:J34"/>
    <mergeCell ref="K34:L34"/>
    <mergeCell ref="M34:N34"/>
    <mergeCell ref="O34:P34"/>
    <mergeCell ref="Q34:R34"/>
    <mergeCell ref="S33:T33"/>
    <mergeCell ref="U33:V33"/>
    <mergeCell ref="W33:X33"/>
    <mergeCell ref="Y33:Z33"/>
    <mergeCell ref="AA33:AB33"/>
    <mergeCell ref="AC33:AD33"/>
    <mergeCell ref="AE34:AF34"/>
    <mergeCell ref="AG34:AH34"/>
    <mergeCell ref="U34:V34"/>
    <mergeCell ref="W34:X34"/>
    <mergeCell ref="Y34:Z34"/>
    <mergeCell ref="AA34:AB34"/>
    <mergeCell ref="AC34:AD34"/>
    <mergeCell ref="C33:D33"/>
    <mergeCell ref="E33:F33"/>
    <mergeCell ref="C35:D35"/>
    <mergeCell ref="E35:F35"/>
    <mergeCell ref="G35:H35"/>
    <mergeCell ref="I35:J35"/>
    <mergeCell ref="K35:L35"/>
    <mergeCell ref="M35:N35"/>
    <mergeCell ref="O35:P35"/>
    <mergeCell ref="Q35:R35"/>
    <mergeCell ref="S34:T34"/>
    <mergeCell ref="S36:T36"/>
    <mergeCell ref="AE35:AF35"/>
    <mergeCell ref="AG35:AH35"/>
    <mergeCell ref="C36:D36"/>
    <mergeCell ref="E36:F36"/>
    <mergeCell ref="G36:H36"/>
    <mergeCell ref="I36:J36"/>
    <mergeCell ref="K36:L36"/>
    <mergeCell ref="M36:N36"/>
    <mergeCell ref="O36:P36"/>
    <mergeCell ref="Q36:R36"/>
    <mergeCell ref="S35:T35"/>
    <mergeCell ref="U35:V35"/>
    <mergeCell ref="W35:X35"/>
    <mergeCell ref="Y35:Z35"/>
    <mergeCell ref="AA35:AB35"/>
    <mergeCell ref="AC35:AD35"/>
    <mergeCell ref="AE36:AF36"/>
    <mergeCell ref="AG36:AH36"/>
    <mergeCell ref="U36:V36"/>
    <mergeCell ref="W36:X36"/>
    <mergeCell ref="Y36:Z36"/>
    <mergeCell ref="AA36:AB36"/>
    <mergeCell ref="AC36:AD36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C37:D37"/>
    <mergeCell ref="E37:F37"/>
    <mergeCell ref="G39:H39"/>
    <mergeCell ref="I39:J39"/>
    <mergeCell ref="K39:L39"/>
    <mergeCell ref="M39:N39"/>
    <mergeCell ref="O39:P39"/>
    <mergeCell ref="Q39:R39"/>
    <mergeCell ref="S38:T38"/>
    <mergeCell ref="AE37:AF37"/>
    <mergeCell ref="G37:H37"/>
    <mergeCell ref="I37:J37"/>
    <mergeCell ref="K37:L37"/>
    <mergeCell ref="M37:N37"/>
    <mergeCell ref="O37:P37"/>
    <mergeCell ref="Q37:R37"/>
    <mergeCell ref="AE39:AF39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C39:D39"/>
    <mergeCell ref="E39:F39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S42:T42"/>
    <mergeCell ref="AE41:AF41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AE43:AF43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C43:D43"/>
    <mergeCell ref="E43:F43"/>
    <mergeCell ref="G43:H43"/>
    <mergeCell ref="I43:J43"/>
    <mergeCell ref="K43:L43"/>
    <mergeCell ref="M43:N43"/>
    <mergeCell ref="O43:P43"/>
    <mergeCell ref="Q43:R43"/>
    <mergeCell ref="C46:D46"/>
    <mergeCell ref="E46:F46"/>
    <mergeCell ref="G46:H46"/>
    <mergeCell ref="I46:J46"/>
    <mergeCell ref="K46:L46"/>
    <mergeCell ref="M46:N46"/>
    <mergeCell ref="O46:P46"/>
    <mergeCell ref="Q46:R46"/>
    <mergeCell ref="S44:T44"/>
    <mergeCell ref="C45:D45"/>
    <mergeCell ref="E45:F45"/>
    <mergeCell ref="G45:H45"/>
    <mergeCell ref="I45:J45"/>
    <mergeCell ref="K45:L45"/>
    <mergeCell ref="M45:N45"/>
    <mergeCell ref="O45:P45"/>
    <mergeCell ref="Q45:R45"/>
    <mergeCell ref="AE46:AF46"/>
    <mergeCell ref="AG46:AH46"/>
    <mergeCell ref="S46:T46"/>
    <mergeCell ref="U46:V46"/>
    <mergeCell ref="W46:X46"/>
    <mergeCell ref="Y46:Z46"/>
    <mergeCell ref="AA46:AB46"/>
    <mergeCell ref="AC46:AD46"/>
    <mergeCell ref="AE44:AF44"/>
    <mergeCell ref="AG44:AH44"/>
    <mergeCell ref="U44:V44"/>
    <mergeCell ref="W44:X44"/>
    <mergeCell ref="Y44:Z44"/>
    <mergeCell ref="AA44:AB44"/>
    <mergeCell ref="AC44:AD44"/>
    <mergeCell ref="S45:T45"/>
    <mergeCell ref="U45:V45"/>
    <mergeCell ref="W45:X45"/>
    <mergeCell ref="Y45:Z45"/>
    <mergeCell ref="AA45:AB45"/>
    <mergeCell ref="AC45:AD45"/>
  </mergeCells>
  <conditionalFormatting sqref="AI4:AI21">
    <cfRule type="cellIs" dxfId="382" priority="2" operator="equal">
      <formula>133</formula>
    </cfRule>
  </conditionalFormatting>
  <conditionalFormatting sqref="C4:AI22">
    <cfRule type="cellIs" dxfId="381" priority="100" operator="equal">
      <formula>"OAK"</formula>
    </cfRule>
    <cfRule type="cellIs" dxfId="380" priority="101" operator="equal">
      <formula>"LAR"</formula>
    </cfRule>
    <cfRule type="cellIs" dxfId="379" priority="102" operator="equal">
      <formula>"DET"</formula>
    </cfRule>
    <cfRule type="cellIs" dxfId="378" priority="103" operator="equal">
      <formula>"NYJ"</formula>
    </cfRule>
    <cfRule type="cellIs" dxfId="377" priority="104" operator="equal">
      <formula>"GB"</formula>
    </cfRule>
    <cfRule type="cellIs" dxfId="376" priority="105" operator="equal">
      <formula>"CHI"</formula>
    </cfRule>
    <cfRule type="cellIs" dxfId="375" priority="106" operator="equal">
      <formula>"ARI"</formula>
    </cfRule>
    <cfRule type="cellIs" dxfId="374" priority="107" operator="equal">
      <formula>"WAS"</formula>
    </cfRule>
    <cfRule type="cellIs" dxfId="373" priority="108" operator="equal">
      <formula>"CAR"</formula>
    </cfRule>
    <cfRule type="cellIs" dxfId="372" priority="109" operator="equal">
      <formula>"DAL"</formula>
    </cfRule>
    <cfRule type="cellIs" dxfId="371" priority="110" operator="equal">
      <formula>"DEN"</formula>
    </cfRule>
    <cfRule type="cellIs" dxfId="370" priority="111" operator="equal">
      <formula>"SEA"</formula>
    </cfRule>
    <cfRule type="cellIs" dxfId="369" priority="112" operator="equal">
      <formula>"LAC"</formula>
    </cfRule>
    <cfRule type="cellIs" dxfId="368" priority="113" operator="equal">
      <formula>"KC"</formula>
    </cfRule>
    <cfRule type="cellIs" dxfId="367" priority="114" operator="equal">
      <formula>"CLE"</formula>
    </cfRule>
    <cfRule type="cellIs" dxfId="366" priority="115" operator="equal">
      <formula>"PIT"</formula>
    </cfRule>
    <cfRule type="cellIs" dxfId="365" priority="116" operator="equal">
      <formula>"IND"</formula>
    </cfRule>
    <cfRule type="cellIs" dxfId="364" priority="117" operator="equal">
      <formula>"CIN"</formula>
    </cfRule>
    <cfRule type="cellIs" dxfId="363" priority="118" operator="equal">
      <formula>"MIA"</formula>
    </cfRule>
    <cfRule type="cellIs" dxfId="362" priority="119" operator="equal">
      <formula>"TEN"</formula>
    </cfRule>
    <cfRule type="cellIs" dxfId="361" priority="120" operator="equal">
      <formula>"MIN"</formula>
    </cfRule>
    <cfRule type="cellIs" dxfId="360" priority="121" operator="equal">
      <formula>"SF"</formula>
    </cfRule>
    <cfRule type="cellIs" dxfId="359" priority="122" operator="equal">
      <formula>"NE"</formula>
    </cfRule>
    <cfRule type="cellIs" dxfId="358" priority="123" operator="equal">
      <formula>"HOU"</formula>
    </cfRule>
    <cfRule type="cellIs" dxfId="357" priority="124" operator="equal">
      <formula>"NO"</formula>
    </cfRule>
    <cfRule type="cellIs" dxfId="356" priority="125" operator="equal">
      <formula>"TB"</formula>
    </cfRule>
    <cfRule type="cellIs" dxfId="355" priority="126" operator="equal">
      <formula>"NYG"</formula>
    </cfRule>
    <cfRule type="cellIs" dxfId="354" priority="127" operator="equal">
      <formula>"JAX"</formula>
    </cfRule>
    <cfRule type="cellIs" dxfId="353" priority="128" operator="equal">
      <formula>"BAL"</formula>
    </cfRule>
    <cfRule type="cellIs" dxfId="352" priority="129" operator="equal">
      <formula>"BUF"</formula>
    </cfRule>
    <cfRule type="cellIs" dxfId="351" priority="130" operator="equal">
      <formula>"PHI"</formula>
    </cfRule>
    <cfRule type="cellIs" dxfId="350" priority="131" operator="equal">
      <formula>"ATL"</formula>
    </cfRule>
  </conditionalFormatting>
  <conditionalFormatting sqref="AJ4:AJ21">
    <cfRule type="top10" dxfId="349" priority="1" rank="1"/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F40CB-324E-4577-A454-BA8ACF7909CE}">
  <dimension ref="A1:AJ49"/>
  <sheetViews>
    <sheetView showGridLines="0" showZeros="0" zoomScale="93" zoomScaleNormal="93" workbookViewId="0"/>
  </sheetViews>
  <sheetFormatPr defaultRowHeight="14.5" x14ac:dyDescent="0.35"/>
  <cols>
    <col min="1" max="1" width="3.26953125" customWidth="1"/>
    <col min="2" max="2" width="9.81640625" bestFit="1" customWidth="1"/>
    <col min="3" max="3" width="6.453125" customWidth="1"/>
    <col min="4" max="4" width="2.81640625" customWidth="1"/>
    <col min="5" max="5" width="6.453125" customWidth="1"/>
    <col min="6" max="6" width="2.81640625" customWidth="1"/>
    <col min="7" max="7" width="6.453125" customWidth="1"/>
    <col min="8" max="8" width="2.81640625" customWidth="1"/>
    <col min="9" max="9" width="6.453125" customWidth="1"/>
    <col min="10" max="10" width="2.81640625" customWidth="1"/>
    <col min="11" max="11" width="6.453125" customWidth="1"/>
    <col min="12" max="12" width="2.81640625" customWidth="1"/>
    <col min="13" max="13" width="6.453125" customWidth="1"/>
    <col min="14" max="14" width="2.81640625" customWidth="1"/>
    <col min="15" max="15" width="6.453125" customWidth="1"/>
    <col min="16" max="16" width="2.81640625" customWidth="1"/>
    <col min="17" max="17" width="6.453125" customWidth="1"/>
    <col min="18" max="18" width="2.81640625" customWidth="1"/>
    <col min="19" max="19" width="6.453125" customWidth="1"/>
    <col min="20" max="20" width="2.81640625" customWidth="1"/>
    <col min="21" max="21" width="6.453125" customWidth="1"/>
    <col min="22" max="22" width="2.81640625" customWidth="1"/>
    <col min="23" max="23" width="6.453125" customWidth="1"/>
    <col min="24" max="24" width="2.81640625" customWidth="1"/>
    <col min="25" max="25" width="6.453125" customWidth="1"/>
    <col min="26" max="26" width="2.81640625" customWidth="1"/>
    <col min="27" max="27" width="6.453125" customWidth="1"/>
    <col min="28" max="28" width="2.81640625" customWidth="1"/>
    <col min="29" max="29" width="6.453125" hidden="1" customWidth="1"/>
    <col min="30" max="30" width="2.81640625" hidden="1" customWidth="1"/>
    <col min="31" max="31" width="6.453125" hidden="1" customWidth="1"/>
    <col min="32" max="32" width="2.81640625" hidden="1" customWidth="1"/>
    <col min="33" max="33" width="6.453125" hidden="1" customWidth="1"/>
    <col min="34" max="34" width="2.81640625" hidden="1" customWidth="1"/>
    <col min="35" max="35" width="8.7265625" hidden="1" customWidth="1"/>
    <col min="36" max="36" width="8.6328125" customWidth="1"/>
  </cols>
  <sheetData>
    <row r="1" spans="1:36" ht="9" customHeight="1" x14ac:dyDescent="0.35"/>
    <row r="2" spans="1:36" ht="15" thickBot="1" x14ac:dyDescent="0.4">
      <c r="B2" s="122" t="s">
        <v>291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</row>
    <row r="3" spans="1:36" ht="15" thickBot="1" x14ac:dyDescent="0.4">
      <c r="B3" s="2" t="s">
        <v>0</v>
      </c>
      <c r="C3" s="181" t="s">
        <v>254</v>
      </c>
      <c r="D3" s="181"/>
      <c r="E3" s="181" t="s">
        <v>255</v>
      </c>
      <c r="F3" s="181"/>
      <c r="G3" s="181" t="s">
        <v>256</v>
      </c>
      <c r="H3" s="181"/>
      <c r="I3" s="181" t="s">
        <v>257</v>
      </c>
      <c r="J3" s="181"/>
      <c r="K3" s="181" t="s">
        <v>258</v>
      </c>
      <c r="L3" s="181"/>
      <c r="M3" s="181" t="s">
        <v>259</v>
      </c>
      <c r="N3" s="181"/>
      <c r="O3" s="181" t="s">
        <v>260</v>
      </c>
      <c r="P3" s="181"/>
      <c r="Q3" s="181" t="s">
        <v>290</v>
      </c>
      <c r="R3" s="181"/>
      <c r="S3" s="181" t="s">
        <v>261</v>
      </c>
      <c r="T3" s="181"/>
      <c r="U3" s="181" t="s">
        <v>262</v>
      </c>
      <c r="V3" s="181"/>
      <c r="W3" s="181" t="s">
        <v>263</v>
      </c>
      <c r="X3" s="181"/>
      <c r="Y3" s="181" t="s">
        <v>264</v>
      </c>
      <c r="Z3" s="181"/>
      <c r="AA3" s="181" t="s">
        <v>265</v>
      </c>
      <c r="AB3" s="181"/>
      <c r="AC3" s="187"/>
      <c r="AD3" s="188"/>
      <c r="AE3" s="187"/>
      <c r="AF3" s="188"/>
      <c r="AG3" s="187"/>
      <c r="AH3" s="188"/>
      <c r="AI3" s="33" t="s">
        <v>69</v>
      </c>
      <c r="AJ3" s="118" t="s">
        <v>32</v>
      </c>
    </row>
    <row r="4" spans="1:36" x14ac:dyDescent="0.35">
      <c r="A4">
        <f>RANK(AJ4,$AJ$4:$AJ$21,0)</f>
        <v>17</v>
      </c>
      <c r="B4" s="52" t="s">
        <v>1</v>
      </c>
      <c r="C4" s="5" t="s">
        <v>233</v>
      </c>
      <c r="D4" s="117">
        <v>4</v>
      </c>
      <c r="E4" s="5" t="s">
        <v>109</v>
      </c>
      <c r="F4" s="117">
        <v>5</v>
      </c>
      <c r="G4" s="5" t="s">
        <v>180</v>
      </c>
      <c r="H4" s="117">
        <v>14</v>
      </c>
      <c r="I4" s="5" t="s">
        <v>204</v>
      </c>
      <c r="J4" s="117">
        <v>12</v>
      </c>
      <c r="K4" s="5" t="s">
        <v>190</v>
      </c>
      <c r="L4" s="117">
        <v>7</v>
      </c>
      <c r="M4" s="5" t="s">
        <v>193</v>
      </c>
      <c r="N4" s="117">
        <v>10</v>
      </c>
      <c r="O4" s="5" t="s">
        <v>108</v>
      </c>
      <c r="P4" s="117">
        <v>13</v>
      </c>
      <c r="Q4" s="5" t="s">
        <v>107</v>
      </c>
      <c r="R4" s="117">
        <v>16</v>
      </c>
      <c r="S4" s="5" t="s">
        <v>232</v>
      </c>
      <c r="T4" s="117">
        <v>8</v>
      </c>
      <c r="U4" s="5" t="s">
        <v>146</v>
      </c>
      <c r="V4" s="117">
        <v>11</v>
      </c>
      <c r="W4" s="5" t="s">
        <v>127</v>
      </c>
      <c r="X4" s="117">
        <v>9</v>
      </c>
      <c r="Y4" s="5" t="s">
        <v>143</v>
      </c>
      <c r="Z4" s="117">
        <v>6</v>
      </c>
      <c r="AA4" s="5" t="s">
        <v>148</v>
      </c>
      <c r="AB4" s="117">
        <v>15</v>
      </c>
      <c r="AC4" s="5"/>
      <c r="AD4" s="117"/>
      <c r="AE4" s="5"/>
      <c r="AF4" s="117"/>
      <c r="AG4" s="5"/>
      <c r="AH4" s="117"/>
      <c r="AI4" s="7">
        <f>SUM(D4:AH4)</f>
        <v>130</v>
      </c>
      <c r="AJ4" s="7">
        <f t="shared" ref="AJ4:AJ21" si="0">SUM(C29,E29,G29,I29,K29,M29,O29,Q29,S29,U29,W29,Y29,AA29,AC29,AE29,AG29)</f>
        <v>78</v>
      </c>
    </row>
    <row r="5" spans="1:36" x14ac:dyDescent="0.35">
      <c r="A5">
        <f t="shared" ref="A5:A21" si="1">RANK(AJ5,$AJ$4:$AJ$21,0)</f>
        <v>9</v>
      </c>
      <c r="B5" s="8" t="s">
        <v>11</v>
      </c>
      <c r="C5" s="9" t="s">
        <v>236</v>
      </c>
      <c r="D5" s="10">
        <v>6</v>
      </c>
      <c r="E5" s="9" t="s">
        <v>237</v>
      </c>
      <c r="F5" s="10">
        <v>11</v>
      </c>
      <c r="G5" s="9" t="s">
        <v>215</v>
      </c>
      <c r="H5" s="10">
        <v>14</v>
      </c>
      <c r="I5" s="9" t="s">
        <v>244</v>
      </c>
      <c r="J5" s="10">
        <v>13</v>
      </c>
      <c r="K5" s="9" t="s">
        <v>207</v>
      </c>
      <c r="L5" s="10">
        <v>7</v>
      </c>
      <c r="M5" s="9" t="s">
        <v>211</v>
      </c>
      <c r="N5" s="10">
        <v>15</v>
      </c>
      <c r="O5" s="9" t="s">
        <v>205</v>
      </c>
      <c r="P5" s="10">
        <v>12</v>
      </c>
      <c r="Q5" s="9" t="s">
        <v>217</v>
      </c>
      <c r="R5" s="10">
        <v>10</v>
      </c>
      <c r="S5" s="9" t="s">
        <v>223</v>
      </c>
      <c r="T5" s="10">
        <v>8</v>
      </c>
      <c r="U5" s="9" t="s">
        <v>235</v>
      </c>
      <c r="V5" s="10">
        <v>9</v>
      </c>
      <c r="W5" s="9" t="s">
        <v>209</v>
      </c>
      <c r="X5" s="10">
        <v>4</v>
      </c>
      <c r="Y5" s="9" t="s">
        <v>210</v>
      </c>
      <c r="Z5" s="10">
        <v>5</v>
      </c>
      <c r="AA5" s="9" t="s">
        <v>225</v>
      </c>
      <c r="AB5" s="10">
        <v>16</v>
      </c>
      <c r="AC5" s="9"/>
      <c r="AD5" s="10"/>
      <c r="AE5" s="9"/>
      <c r="AF5" s="10"/>
      <c r="AG5" s="9"/>
      <c r="AH5" s="10"/>
      <c r="AI5" s="11">
        <f t="shared" ref="AI5:AI21" si="2">SUM(D5:AH5)</f>
        <v>130</v>
      </c>
      <c r="AJ5" s="11">
        <f t="shared" si="0"/>
        <v>95</v>
      </c>
    </row>
    <row r="6" spans="1:36" x14ac:dyDescent="0.35">
      <c r="A6">
        <f t="shared" si="1"/>
        <v>1</v>
      </c>
      <c r="B6" s="4" t="s">
        <v>2</v>
      </c>
      <c r="C6" s="5" t="s">
        <v>233</v>
      </c>
      <c r="D6" s="135">
        <v>8</v>
      </c>
      <c r="E6" s="5" t="s">
        <v>109</v>
      </c>
      <c r="F6" s="135">
        <v>16</v>
      </c>
      <c r="G6" s="5" t="s">
        <v>180</v>
      </c>
      <c r="H6" s="135">
        <v>15</v>
      </c>
      <c r="I6" s="5" t="s">
        <v>204</v>
      </c>
      <c r="J6" s="135">
        <v>10</v>
      </c>
      <c r="K6" s="5" t="s">
        <v>145</v>
      </c>
      <c r="L6" s="135">
        <v>4</v>
      </c>
      <c r="M6" s="5" t="s">
        <v>193</v>
      </c>
      <c r="N6" s="135">
        <v>11</v>
      </c>
      <c r="O6" s="5" t="s">
        <v>147</v>
      </c>
      <c r="P6" s="135">
        <v>7</v>
      </c>
      <c r="Q6" s="5" t="s">
        <v>107</v>
      </c>
      <c r="R6" s="135">
        <v>14</v>
      </c>
      <c r="S6" s="5" t="s">
        <v>232</v>
      </c>
      <c r="T6" s="135">
        <v>6</v>
      </c>
      <c r="U6" s="5" t="s">
        <v>149</v>
      </c>
      <c r="V6" s="135">
        <v>9</v>
      </c>
      <c r="W6" s="5" t="s">
        <v>127</v>
      </c>
      <c r="X6" s="135">
        <v>5</v>
      </c>
      <c r="Y6" s="5" t="s">
        <v>192</v>
      </c>
      <c r="Z6" s="135">
        <v>12</v>
      </c>
      <c r="AA6" s="5" t="s">
        <v>148</v>
      </c>
      <c r="AB6" s="135">
        <v>13</v>
      </c>
      <c r="AC6" s="5"/>
      <c r="AD6" s="119"/>
      <c r="AE6" s="5"/>
      <c r="AF6" s="119"/>
      <c r="AG6" s="5"/>
      <c r="AH6" s="119"/>
      <c r="AI6" s="7">
        <f t="shared" si="2"/>
        <v>130</v>
      </c>
      <c r="AJ6" s="7">
        <f t="shared" si="0"/>
        <v>117</v>
      </c>
    </row>
    <row r="7" spans="1:36" x14ac:dyDescent="0.35">
      <c r="A7">
        <f t="shared" si="1"/>
        <v>14</v>
      </c>
      <c r="B7" s="8" t="s">
        <v>5</v>
      </c>
      <c r="C7" s="9" t="s">
        <v>246</v>
      </c>
      <c r="D7" s="10">
        <v>7</v>
      </c>
      <c r="E7" s="9" t="s">
        <v>237</v>
      </c>
      <c r="F7" s="10">
        <v>13</v>
      </c>
      <c r="G7" s="9" t="s">
        <v>215</v>
      </c>
      <c r="H7" s="10">
        <v>16</v>
      </c>
      <c r="I7" s="9" t="s">
        <v>227</v>
      </c>
      <c r="J7" s="10">
        <v>5</v>
      </c>
      <c r="K7" s="9" t="s">
        <v>207</v>
      </c>
      <c r="L7" s="10">
        <v>8</v>
      </c>
      <c r="M7" s="9" t="s">
        <v>211</v>
      </c>
      <c r="N7" s="10">
        <v>10</v>
      </c>
      <c r="O7" s="9" t="s">
        <v>205</v>
      </c>
      <c r="P7" s="10">
        <v>12</v>
      </c>
      <c r="Q7" s="9" t="s">
        <v>217</v>
      </c>
      <c r="R7" s="10">
        <v>14</v>
      </c>
      <c r="S7" s="9" t="s">
        <v>223</v>
      </c>
      <c r="T7" s="10">
        <v>6</v>
      </c>
      <c r="U7" s="9" t="s">
        <v>235</v>
      </c>
      <c r="V7" s="10">
        <v>4</v>
      </c>
      <c r="W7" s="9" t="s">
        <v>209</v>
      </c>
      <c r="X7" s="10">
        <v>9</v>
      </c>
      <c r="Y7" s="9" t="s">
        <v>210</v>
      </c>
      <c r="Z7" s="10">
        <v>15</v>
      </c>
      <c r="AA7" s="9" t="s">
        <v>225</v>
      </c>
      <c r="AB7" s="10">
        <v>11</v>
      </c>
      <c r="AC7" s="9"/>
      <c r="AD7" s="10"/>
      <c r="AE7" s="9"/>
      <c r="AF7" s="10"/>
      <c r="AG7" s="9"/>
      <c r="AH7" s="10"/>
      <c r="AI7" s="11">
        <f t="shared" si="2"/>
        <v>130</v>
      </c>
      <c r="AJ7" s="11">
        <f t="shared" si="0"/>
        <v>87</v>
      </c>
    </row>
    <row r="8" spans="1:36" x14ac:dyDescent="0.35">
      <c r="A8">
        <f t="shared" si="1"/>
        <v>12</v>
      </c>
      <c r="B8" s="4" t="s">
        <v>13</v>
      </c>
      <c r="C8" s="5" t="s">
        <v>236</v>
      </c>
      <c r="D8" s="135">
        <v>10</v>
      </c>
      <c r="E8" s="5" t="s">
        <v>237</v>
      </c>
      <c r="F8" s="135">
        <v>13</v>
      </c>
      <c r="G8" s="5" t="s">
        <v>215</v>
      </c>
      <c r="H8" s="135">
        <v>16</v>
      </c>
      <c r="I8" s="5" t="s">
        <v>244</v>
      </c>
      <c r="J8" s="135">
        <v>7</v>
      </c>
      <c r="K8" s="5" t="s">
        <v>207</v>
      </c>
      <c r="L8" s="135">
        <v>9</v>
      </c>
      <c r="M8" s="5" t="s">
        <v>211</v>
      </c>
      <c r="N8" s="135">
        <v>14</v>
      </c>
      <c r="O8" s="5" t="s">
        <v>205</v>
      </c>
      <c r="P8" s="135">
        <v>8</v>
      </c>
      <c r="Q8" s="5" t="s">
        <v>217</v>
      </c>
      <c r="R8" s="135">
        <v>12</v>
      </c>
      <c r="S8" s="5" t="s">
        <v>224</v>
      </c>
      <c r="T8" s="135">
        <v>6</v>
      </c>
      <c r="U8" s="5" t="s">
        <v>216</v>
      </c>
      <c r="V8" s="135">
        <v>5</v>
      </c>
      <c r="W8" s="5" t="s">
        <v>209</v>
      </c>
      <c r="X8" s="135">
        <v>4</v>
      </c>
      <c r="Y8" s="5" t="s">
        <v>210</v>
      </c>
      <c r="Z8" s="135">
        <v>15</v>
      </c>
      <c r="AA8" s="5" t="s">
        <v>225</v>
      </c>
      <c r="AB8" s="135">
        <v>11</v>
      </c>
      <c r="AC8" s="5"/>
      <c r="AD8" s="119"/>
      <c r="AE8" s="5"/>
      <c r="AF8" s="119"/>
      <c r="AG8" s="5"/>
      <c r="AH8" s="119"/>
      <c r="AI8" s="7">
        <f t="shared" si="2"/>
        <v>130</v>
      </c>
      <c r="AJ8" s="7">
        <f t="shared" si="0"/>
        <v>91</v>
      </c>
    </row>
    <row r="9" spans="1:36" x14ac:dyDescent="0.35">
      <c r="A9">
        <f t="shared" si="1"/>
        <v>18</v>
      </c>
      <c r="B9" s="8" t="s">
        <v>9</v>
      </c>
      <c r="C9" s="9" t="s">
        <v>233</v>
      </c>
      <c r="D9" s="10">
        <v>7</v>
      </c>
      <c r="E9" s="9" t="s">
        <v>109</v>
      </c>
      <c r="F9" s="10">
        <v>15</v>
      </c>
      <c r="G9" s="9" t="s">
        <v>180</v>
      </c>
      <c r="H9" s="10">
        <v>16</v>
      </c>
      <c r="I9" s="9" t="s">
        <v>204</v>
      </c>
      <c r="J9" s="10">
        <v>4</v>
      </c>
      <c r="K9" s="9" t="s">
        <v>190</v>
      </c>
      <c r="L9" s="10">
        <v>6</v>
      </c>
      <c r="M9" s="9" t="s">
        <v>193</v>
      </c>
      <c r="N9" s="10">
        <v>10</v>
      </c>
      <c r="O9" s="9" t="s">
        <v>108</v>
      </c>
      <c r="P9" s="10">
        <v>5</v>
      </c>
      <c r="Q9" s="9" t="s">
        <v>107</v>
      </c>
      <c r="R9" s="10">
        <v>14</v>
      </c>
      <c r="S9" s="9" t="s">
        <v>195</v>
      </c>
      <c r="T9" s="10">
        <v>11</v>
      </c>
      <c r="U9" s="9" t="s">
        <v>146</v>
      </c>
      <c r="V9" s="10">
        <v>12</v>
      </c>
      <c r="W9" s="9" t="s">
        <v>181</v>
      </c>
      <c r="X9" s="10">
        <v>13</v>
      </c>
      <c r="Y9" s="9" t="s">
        <v>192</v>
      </c>
      <c r="Z9" s="10">
        <v>9</v>
      </c>
      <c r="AA9" s="9" t="s">
        <v>148</v>
      </c>
      <c r="AB9" s="10">
        <v>8</v>
      </c>
      <c r="AC9" s="9"/>
      <c r="AD9" s="10"/>
      <c r="AE9" s="9"/>
      <c r="AF9" s="10"/>
      <c r="AG9" s="9"/>
      <c r="AH9" s="10"/>
      <c r="AI9" s="11">
        <f t="shared" si="2"/>
        <v>130</v>
      </c>
      <c r="AJ9" s="11">
        <f t="shared" si="0"/>
        <v>75</v>
      </c>
    </row>
    <row r="10" spans="1:36" x14ac:dyDescent="0.35">
      <c r="A10">
        <f t="shared" si="1"/>
        <v>8</v>
      </c>
      <c r="B10" s="4" t="s">
        <v>10</v>
      </c>
      <c r="C10" s="5" t="s">
        <v>246</v>
      </c>
      <c r="D10" s="134">
        <v>4</v>
      </c>
      <c r="E10" s="5" t="s">
        <v>237</v>
      </c>
      <c r="F10" s="134">
        <v>16</v>
      </c>
      <c r="G10" s="5" t="s">
        <v>215</v>
      </c>
      <c r="H10" s="134">
        <v>15</v>
      </c>
      <c r="I10" s="5" t="s">
        <v>244</v>
      </c>
      <c r="J10" s="134">
        <v>6</v>
      </c>
      <c r="K10" s="5" t="s">
        <v>214</v>
      </c>
      <c r="L10" s="134">
        <v>5</v>
      </c>
      <c r="M10" s="5" t="s">
        <v>211</v>
      </c>
      <c r="N10" s="134">
        <v>8</v>
      </c>
      <c r="O10" s="5" t="s">
        <v>205</v>
      </c>
      <c r="P10" s="134">
        <v>7</v>
      </c>
      <c r="Q10" s="5" t="s">
        <v>217</v>
      </c>
      <c r="R10" s="134">
        <v>14</v>
      </c>
      <c r="S10" s="5" t="s">
        <v>223</v>
      </c>
      <c r="T10" s="134">
        <v>9</v>
      </c>
      <c r="U10" s="5" t="s">
        <v>216</v>
      </c>
      <c r="V10" s="134">
        <v>10</v>
      </c>
      <c r="W10" s="5" t="s">
        <v>209</v>
      </c>
      <c r="X10" s="134">
        <v>11</v>
      </c>
      <c r="Y10" s="5" t="s">
        <v>210</v>
      </c>
      <c r="Z10" s="134">
        <v>13</v>
      </c>
      <c r="AA10" s="5" t="s">
        <v>225</v>
      </c>
      <c r="AB10" s="134">
        <v>12</v>
      </c>
      <c r="AC10" s="5"/>
      <c r="AD10" s="119"/>
      <c r="AE10" s="5"/>
      <c r="AF10" s="119"/>
      <c r="AG10" s="5"/>
      <c r="AH10" s="119"/>
      <c r="AI10" s="7">
        <f t="shared" si="2"/>
        <v>130</v>
      </c>
      <c r="AJ10" s="7">
        <f t="shared" si="0"/>
        <v>97</v>
      </c>
    </row>
    <row r="11" spans="1:36" x14ac:dyDescent="0.35">
      <c r="A11">
        <f t="shared" si="1"/>
        <v>7</v>
      </c>
      <c r="B11" s="8" t="s">
        <v>14</v>
      </c>
      <c r="C11" s="9" t="s">
        <v>233</v>
      </c>
      <c r="D11" s="10">
        <v>9</v>
      </c>
      <c r="E11" s="9" t="s">
        <v>109</v>
      </c>
      <c r="F11" s="10">
        <v>14</v>
      </c>
      <c r="G11" s="9" t="s">
        <v>180</v>
      </c>
      <c r="H11" s="10">
        <v>16</v>
      </c>
      <c r="I11" s="9" t="s">
        <v>204</v>
      </c>
      <c r="J11" s="10">
        <v>8</v>
      </c>
      <c r="K11" s="9" t="s">
        <v>145</v>
      </c>
      <c r="L11" s="10">
        <v>6</v>
      </c>
      <c r="M11" s="9" t="s">
        <v>193</v>
      </c>
      <c r="N11" s="10">
        <v>15</v>
      </c>
      <c r="O11" s="9" t="s">
        <v>147</v>
      </c>
      <c r="P11" s="10">
        <v>5</v>
      </c>
      <c r="Q11" s="9" t="s">
        <v>107</v>
      </c>
      <c r="R11" s="10">
        <v>10</v>
      </c>
      <c r="S11" s="9" t="s">
        <v>195</v>
      </c>
      <c r="T11" s="10">
        <v>11</v>
      </c>
      <c r="U11" s="9" t="s">
        <v>149</v>
      </c>
      <c r="V11" s="10">
        <v>12</v>
      </c>
      <c r="W11" s="9" t="s">
        <v>181</v>
      </c>
      <c r="X11" s="10">
        <v>7</v>
      </c>
      <c r="Y11" s="9" t="s">
        <v>192</v>
      </c>
      <c r="Z11" s="10">
        <v>4</v>
      </c>
      <c r="AA11" s="9" t="s">
        <v>148</v>
      </c>
      <c r="AB11" s="10">
        <v>13</v>
      </c>
      <c r="AC11" s="9"/>
      <c r="AD11" s="10"/>
      <c r="AE11" s="9"/>
      <c r="AF11" s="10"/>
      <c r="AG11" s="9"/>
      <c r="AH11" s="10"/>
      <c r="AI11" s="11">
        <f t="shared" si="2"/>
        <v>130</v>
      </c>
      <c r="AJ11" s="11">
        <f t="shared" si="0"/>
        <v>99</v>
      </c>
    </row>
    <row r="12" spans="1:36" x14ac:dyDescent="0.35">
      <c r="A12">
        <f t="shared" si="1"/>
        <v>6</v>
      </c>
      <c r="B12" s="4" t="s">
        <v>12</v>
      </c>
      <c r="C12" s="5" t="s">
        <v>233</v>
      </c>
      <c r="D12" s="135">
        <v>7</v>
      </c>
      <c r="E12" s="5" t="s">
        <v>109</v>
      </c>
      <c r="F12" s="135">
        <v>10</v>
      </c>
      <c r="G12" s="5" t="s">
        <v>180</v>
      </c>
      <c r="H12" s="135">
        <v>16</v>
      </c>
      <c r="I12" s="5" t="s">
        <v>204</v>
      </c>
      <c r="J12" s="135">
        <v>9</v>
      </c>
      <c r="K12" s="5" t="s">
        <v>145</v>
      </c>
      <c r="L12" s="135">
        <v>11</v>
      </c>
      <c r="M12" s="5" t="s">
        <v>193</v>
      </c>
      <c r="N12" s="135">
        <v>15</v>
      </c>
      <c r="O12" s="5" t="s">
        <v>108</v>
      </c>
      <c r="P12" s="135">
        <v>6</v>
      </c>
      <c r="Q12" s="5" t="s">
        <v>107</v>
      </c>
      <c r="R12" s="135">
        <v>12</v>
      </c>
      <c r="S12" s="5" t="s">
        <v>195</v>
      </c>
      <c r="T12" s="135">
        <v>4</v>
      </c>
      <c r="U12" s="5" t="s">
        <v>146</v>
      </c>
      <c r="V12" s="135">
        <v>5</v>
      </c>
      <c r="W12" s="5" t="s">
        <v>127</v>
      </c>
      <c r="X12" s="135">
        <v>8</v>
      </c>
      <c r="Y12" s="5" t="s">
        <v>192</v>
      </c>
      <c r="Z12" s="135">
        <v>13</v>
      </c>
      <c r="AA12" s="5" t="s">
        <v>148</v>
      </c>
      <c r="AB12" s="135">
        <v>14</v>
      </c>
      <c r="AC12" s="5"/>
      <c r="AD12" s="119"/>
      <c r="AE12" s="5"/>
      <c r="AF12" s="119"/>
      <c r="AG12" s="5"/>
      <c r="AH12" s="119"/>
      <c r="AI12" s="7">
        <f t="shared" si="2"/>
        <v>130</v>
      </c>
      <c r="AJ12" s="7">
        <f t="shared" si="0"/>
        <v>101</v>
      </c>
    </row>
    <row r="13" spans="1:36" x14ac:dyDescent="0.35">
      <c r="A13">
        <f t="shared" si="1"/>
        <v>2</v>
      </c>
      <c r="B13" s="8" t="s">
        <v>8</v>
      </c>
      <c r="C13" s="9" t="s">
        <v>233</v>
      </c>
      <c r="D13" s="10">
        <v>5</v>
      </c>
      <c r="E13" s="9" t="s">
        <v>109</v>
      </c>
      <c r="F13" s="10">
        <v>14</v>
      </c>
      <c r="G13" s="9" t="s">
        <v>180</v>
      </c>
      <c r="H13" s="10">
        <v>15</v>
      </c>
      <c r="I13" s="9" t="s">
        <v>204</v>
      </c>
      <c r="J13" s="10">
        <v>9</v>
      </c>
      <c r="K13" s="9" t="s">
        <v>145</v>
      </c>
      <c r="L13" s="10">
        <v>8</v>
      </c>
      <c r="M13" s="9" t="s">
        <v>193</v>
      </c>
      <c r="N13" s="10">
        <v>13</v>
      </c>
      <c r="O13" s="9" t="s">
        <v>108</v>
      </c>
      <c r="P13" s="10">
        <v>7</v>
      </c>
      <c r="Q13" s="9" t="s">
        <v>107</v>
      </c>
      <c r="R13" s="10">
        <v>16</v>
      </c>
      <c r="S13" s="9" t="s">
        <v>232</v>
      </c>
      <c r="T13" s="10">
        <v>6</v>
      </c>
      <c r="U13" s="9" t="s">
        <v>149</v>
      </c>
      <c r="V13" s="10">
        <v>12</v>
      </c>
      <c r="W13" s="9" t="s">
        <v>127</v>
      </c>
      <c r="X13" s="10">
        <v>4</v>
      </c>
      <c r="Y13" s="9" t="s">
        <v>192</v>
      </c>
      <c r="Z13" s="10">
        <v>11</v>
      </c>
      <c r="AA13" s="9" t="s">
        <v>148</v>
      </c>
      <c r="AB13" s="10">
        <v>10</v>
      </c>
      <c r="AC13" s="9"/>
      <c r="AD13" s="10"/>
      <c r="AE13" s="9"/>
      <c r="AF13" s="10"/>
      <c r="AG13" s="9"/>
      <c r="AH13" s="10"/>
      <c r="AI13" s="11">
        <f t="shared" si="2"/>
        <v>130</v>
      </c>
      <c r="AJ13" s="11">
        <f t="shared" si="0"/>
        <v>113</v>
      </c>
    </row>
    <row r="14" spans="1:36" x14ac:dyDescent="0.35">
      <c r="A14">
        <f t="shared" si="1"/>
        <v>13</v>
      </c>
      <c r="B14" s="4" t="s">
        <v>6</v>
      </c>
      <c r="C14" s="5" t="s">
        <v>392</v>
      </c>
      <c r="D14" s="135">
        <v>5</v>
      </c>
      <c r="E14" s="5" t="s">
        <v>391</v>
      </c>
      <c r="F14" s="135">
        <v>12</v>
      </c>
      <c r="G14" s="5" t="s">
        <v>180</v>
      </c>
      <c r="H14" s="135">
        <v>14</v>
      </c>
      <c r="I14" s="5" t="s">
        <v>199</v>
      </c>
      <c r="J14" s="135">
        <v>11</v>
      </c>
      <c r="K14" s="5" t="s">
        <v>238</v>
      </c>
      <c r="L14" s="135">
        <v>7</v>
      </c>
      <c r="M14" s="5" t="s">
        <v>198</v>
      </c>
      <c r="N14" s="135">
        <v>15</v>
      </c>
      <c r="O14" s="5" t="s">
        <v>240</v>
      </c>
      <c r="P14" s="135">
        <v>6</v>
      </c>
      <c r="Q14" s="5" t="s">
        <v>202</v>
      </c>
      <c r="R14" s="135">
        <v>16</v>
      </c>
      <c r="S14" s="5" t="s">
        <v>241</v>
      </c>
      <c r="T14" s="135">
        <v>4</v>
      </c>
      <c r="U14" s="5" t="s">
        <v>146</v>
      </c>
      <c r="V14" s="135">
        <v>10</v>
      </c>
      <c r="W14" s="5" t="s">
        <v>127</v>
      </c>
      <c r="X14" s="135">
        <v>9</v>
      </c>
      <c r="Y14" s="5" t="s">
        <v>192</v>
      </c>
      <c r="Z14" s="135">
        <v>8</v>
      </c>
      <c r="AA14" s="5" t="s">
        <v>247</v>
      </c>
      <c r="AB14" s="135">
        <v>13</v>
      </c>
      <c r="AC14" s="5"/>
      <c r="AD14" s="119"/>
      <c r="AE14" s="5"/>
      <c r="AF14" s="119"/>
      <c r="AG14" s="5"/>
      <c r="AH14" s="119"/>
      <c r="AI14" s="7">
        <f t="shared" si="2"/>
        <v>130</v>
      </c>
      <c r="AJ14" s="7">
        <f t="shared" si="0"/>
        <v>89</v>
      </c>
    </row>
    <row r="15" spans="1:36" x14ac:dyDescent="0.35">
      <c r="A15">
        <f t="shared" si="1"/>
        <v>3</v>
      </c>
      <c r="B15" s="8" t="s">
        <v>4</v>
      </c>
      <c r="C15" s="9" t="s">
        <v>233</v>
      </c>
      <c r="D15" s="10">
        <v>9</v>
      </c>
      <c r="E15" s="9" t="s">
        <v>109</v>
      </c>
      <c r="F15" s="10">
        <v>13</v>
      </c>
      <c r="G15" s="9" t="s">
        <v>180</v>
      </c>
      <c r="H15" s="10">
        <v>16</v>
      </c>
      <c r="I15" s="9" t="s">
        <v>204</v>
      </c>
      <c r="J15" s="10">
        <v>8</v>
      </c>
      <c r="K15" s="9" t="s">
        <v>145</v>
      </c>
      <c r="L15" s="10">
        <v>4</v>
      </c>
      <c r="M15" s="9" t="s">
        <v>193</v>
      </c>
      <c r="N15" s="10">
        <v>15</v>
      </c>
      <c r="O15" s="9" t="s">
        <v>108</v>
      </c>
      <c r="P15" s="10">
        <v>7</v>
      </c>
      <c r="Q15" s="9" t="s">
        <v>107</v>
      </c>
      <c r="R15" s="10">
        <v>14</v>
      </c>
      <c r="S15" s="9" t="s">
        <v>232</v>
      </c>
      <c r="T15" s="10">
        <v>12</v>
      </c>
      <c r="U15" s="9" t="s">
        <v>146</v>
      </c>
      <c r="V15" s="10">
        <v>6</v>
      </c>
      <c r="W15" s="9" t="s">
        <v>127</v>
      </c>
      <c r="X15" s="10">
        <v>11</v>
      </c>
      <c r="Y15" s="9" t="s">
        <v>192</v>
      </c>
      <c r="Z15" s="10">
        <v>10</v>
      </c>
      <c r="AA15" s="9" t="s">
        <v>148</v>
      </c>
      <c r="AB15" s="10">
        <v>5</v>
      </c>
      <c r="AC15" s="9"/>
      <c r="AD15" s="10"/>
      <c r="AE15" s="9"/>
      <c r="AF15" s="10"/>
      <c r="AG15" s="9"/>
      <c r="AH15" s="10"/>
      <c r="AI15" s="11">
        <f t="shared" si="2"/>
        <v>130</v>
      </c>
      <c r="AJ15" s="11">
        <f t="shared" si="0"/>
        <v>112</v>
      </c>
    </row>
    <row r="16" spans="1:36" x14ac:dyDescent="0.35">
      <c r="A16">
        <f t="shared" si="1"/>
        <v>16</v>
      </c>
      <c r="B16" s="4" t="s">
        <v>7</v>
      </c>
      <c r="C16" s="5" t="s">
        <v>144</v>
      </c>
      <c r="D16" s="135">
        <v>6</v>
      </c>
      <c r="E16" s="5" t="s">
        <v>109</v>
      </c>
      <c r="F16" s="135">
        <v>16</v>
      </c>
      <c r="G16" s="5" t="s">
        <v>180</v>
      </c>
      <c r="H16" s="135">
        <v>14</v>
      </c>
      <c r="I16" s="5" t="s">
        <v>204</v>
      </c>
      <c r="J16" s="135">
        <v>8</v>
      </c>
      <c r="K16" s="5" t="s">
        <v>145</v>
      </c>
      <c r="L16" s="135">
        <v>5</v>
      </c>
      <c r="M16" s="5" t="s">
        <v>193</v>
      </c>
      <c r="N16" s="135">
        <v>15</v>
      </c>
      <c r="O16" s="5" t="s">
        <v>108</v>
      </c>
      <c r="P16" s="135">
        <v>7</v>
      </c>
      <c r="Q16" s="5" t="s">
        <v>107</v>
      </c>
      <c r="R16" s="135">
        <v>13</v>
      </c>
      <c r="S16" s="5" t="s">
        <v>195</v>
      </c>
      <c r="T16" s="135">
        <v>10</v>
      </c>
      <c r="U16" s="5" t="s">
        <v>146</v>
      </c>
      <c r="V16" s="135">
        <v>11</v>
      </c>
      <c r="W16" s="5" t="s">
        <v>127</v>
      </c>
      <c r="X16" s="135">
        <v>4</v>
      </c>
      <c r="Y16" s="5" t="s">
        <v>192</v>
      </c>
      <c r="Z16" s="135">
        <v>9</v>
      </c>
      <c r="AA16" s="5" t="s">
        <v>148</v>
      </c>
      <c r="AB16" s="135">
        <v>12</v>
      </c>
      <c r="AC16" s="5"/>
      <c r="AD16" s="119"/>
      <c r="AE16" s="5"/>
      <c r="AF16" s="119"/>
      <c r="AG16" s="5"/>
      <c r="AH16" s="119"/>
      <c r="AI16" s="7">
        <f t="shared" si="2"/>
        <v>130</v>
      </c>
      <c r="AJ16" s="7">
        <f t="shared" si="0"/>
        <v>84</v>
      </c>
    </row>
    <row r="17" spans="1:36" x14ac:dyDescent="0.35">
      <c r="A17">
        <f t="shared" si="1"/>
        <v>4</v>
      </c>
      <c r="B17" s="38" t="s">
        <v>71</v>
      </c>
      <c r="C17" s="36" t="s">
        <v>236</v>
      </c>
      <c r="D17" s="37">
        <v>4</v>
      </c>
      <c r="E17" s="36" t="s">
        <v>237</v>
      </c>
      <c r="F17" s="37">
        <v>15</v>
      </c>
      <c r="G17" s="36" t="s">
        <v>215</v>
      </c>
      <c r="H17" s="37">
        <v>14</v>
      </c>
      <c r="I17" s="36" t="s">
        <v>244</v>
      </c>
      <c r="J17" s="37">
        <v>7</v>
      </c>
      <c r="K17" s="36" t="s">
        <v>214</v>
      </c>
      <c r="L17" s="37">
        <v>8</v>
      </c>
      <c r="M17" s="36" t="s">
        <v>211</v>
      </c>
      <c r="N17" s="37">
        <v>13</v>
      </c>
      <c r="O17" s="36" t="s">
        <v>205</v>
      </c>
      <c r="P17" s="37">
        <v>9</v>
      </c>
      <c r="Q17" s="36" t="s">
        <v>217</v>
      </c>
      <c r="R17" s="37">
        <v>12</v>
      </c>
      <c r="S17" s="36" t="s">
        <v>223</v>
      </c>
      <c r="T17" s="37">
        <v>11</v>
      </c>
      <c r="U17" s="36" t="s">
        <v>235</v>
      </c>
      <c r="V17" s="37">
        <v>10</v>
      </c>
      <c r="W17" s="36" t="s">
        <v>209</v>
      </c>
      <c r="X17" s="37">
        <v>16</v>
      </c>
      <c r="Y17" s="36" t="s">
        <v>218</v>
      </c>
      <c r="Z17" s="37">
        <v>5</v>
      </c>
      <c r="AA17" s="36" t="s">
        <v>225</v>
      </c>
      <c r="AB17" s="37">
        <v>6</v>
      </c>
      <c r="AC17" s="36"/>
      <c r="AD17" s="37"/>
      <c r="AE17" s="36"/>
      <c r="AF17" s="37"/>
      <c r="AG17" s="36"/>
      <c r="AH17" s="37"/>
      <c r="AI17" s="34">
        <f t="shared" si="2"/>
        <v>130</v>
      </c>
      <c r="AJ17" s="35">
        <f t="shared" si="0"/>
        <v>110</v>
      </c>
    </row>
    <row r="18" spans="1:36" x14ac:dyDescent="0.35">
      <c r="A18">
        <f t="shared" si="1"/>
        <v>5</v>
      </c>
      <c r="B18" s="4" t="s">
        <v>3</v>
      </c>
      <c r="C18" s="5" t="s">
        <v>233</v>
      </c>
      <c r="D18" s="133">
        <v>4</v>
      </c>
      <c r="E18" s="5" t="s">
        <v>109</v>
      </c>
      <c r="F18" s="133">
        <v>15</v>
      </c>
      <c r="G18" s="5" t="s">
        <v>180</v>
      </c>
      <c r="H18" s="133">
        <v>14</v>
      </c>
      <c r="I18" s="5" t="s">
        <v>204</v>
      </c>
      <c r="J18" s="133">
        <v>13</v>
      </c>
      <c r="K18" s="5" t="s">
        <v>145</v>
      </c>
      <c r="L18" s="133">
        <v>8</v>
      </c>
      <c r="M18" s="5" t="s">
        <v>193</v>
      </c>
      <c r="N18" s="133">
        <v>12</v>
      </c>
      <c r="O18" s="5" t="s">
        <v>147</v>
      </c>
      <c r="P18" s="133">
        <v>11</v>
      </c>
      <c r="Q18" s="5" t="s">
        <v>107</v>
      </c>
      <c r="R18" s="133">
        <v>16</v>
      </c>
      <c r="S18" s="5" t="s">
        <v>195</v>
      </c>
      <c r="T18" s="133">
        <v>5</v>
      </c>
      <c r="U18" s="5" t="s">
        <v>146</v>
      </c>
      <c r="V18" s="133">
        <v>7</v>
      </c>
      <c r="W18" s="5" t="s">
        <v>127</v>
      </c>
      <c r="X18" s="133">
        <v>6</v>
      </c>
      <c r="Y18" s="5" t="s">
        <v>192</v>
      </c>
      <c r="Z18" s="133">
        <v>9</v>
      </c>
      <c r="AA18" s="5" t="s">
        <v>148</v>
      </c>
      <c r="AB18" s="133">
        <v>10</v>
      </c>
      <c r="AC18" s="5"/>
      <c r="AD18" s="119"/>
      <c r="AE18" s="5"/>
      <c r="AF18" s="119"/>
      <c r="AG18" s="5"/>
      <c r="AH18" s="119"/>
      <c r="AI18" s="55">
        <f t="shared" si="2"/>
        <v>130</v>
      </c>
      <c r="AJ18" s="116">
        <f t="shared" si="0"/>
        <v>108</v>
      </c>
    </row>
    <row r="19" spans="1:36" x14ac:dyDescent="0.35">
      <c r="A19">
        <f t="shared" si="1"/>
        <v>15</v>
      </c>
      <c r="B19" s="38" t="s">
        <v>184</v>
      </c>
      <c r="C19" s="36" t="s">
        <v>144</v>
      </c>
      <c r="D19" s="37">
        <v>5</v>
      </c>
      <c r="E19" s="36" t="s">
        <v>109</v>
      </c>
      <c r="F19" s="37">
        <v>13</v>
      </c>
      <c r="G19" s="36" t="s">
        <v>180</v>
      </c>
      <c r="H19" s="37">
        <v>16</v>
      </c>
      <c r="I19" s="36" t="s">
        <v>204</v>
      </c>
      <c r="J19" s="37">
        <v>6</v>
      </c>
      <c r="K19" s="36" t="s">
        <v>190</v>
      </c>
      <c r="L19" s="37">
        <v>9</v>
      </c>
      <c r="M19" s="36" t="s">
        <v>193</v>
      </c>
      <c r="N19" s="37">
        <v>15</v>
      </c>
      <c r="O19" s="36" t="s">
        <v>108</v>
      </c>
      <c r="P19" s="37">
        <v>7</v>
      </c>
      <c r="Q19" s="36" t="s">
        <v>107</v>
      </c>
      <c r="R19" s="37">
        <v>12</v>
      </c>
      <c r="S19" s="36" t="s">
        <v>195</v>
      </c>
      <c r="T19" s="37">
        <v>14</v>
      </c>
      <c r="U19" s="36" t="s">
        <v>149</v>
      </c>
      <c r="V19" s="37">
        <v>8</v>
      </c>
      <c r="W19" s="36" t="s">
        <v>127</v>
      </c>
      <c r="X19" s="37">
        <v>4</v>
      </c>
      <c r="Y19" s="36" t="s">
        <v>192</v>
      </c>
      <c r="Z19" s="37">
        <v>11</v>
      </c>
      <c r="AA19" s="36" t="s">
        <v>148</v>
      </c>
      <c r="AB19" s="37">
        <v>10</v>
      </c>
      <c r="AC19" s="36"/>
      <c r="AD19" s="37"/>
      <c r="AE19" s="36"/>
      <c r="AF19" s="37"/>
      <c r="AG19" s="36"/>
      <c r="AH19" s="37"/>
      <c r="AI19" s="22">
        <f t="shared" si="2"/>
        <v>130</v>
      </c>
      <c r="AJ19" s="11">
        <f t="shared" si="0"/>
        <v>85</v>
      </c>
    </row>
    <row r="20" spans="1:36" x14ac:dyDescent="0.35">
      <c r="A20">
        <f t="shared" si="1"/>
        <v>9</v>
      </c>
      <c r="B20" s="4" t="s">
        <v>230</v>
      </c>
      <c r="C20" s="5" t="s">
        <v>233</v>
      </c>
      <c r="D20" s="132">
        <v>7</v>
      </c>
      <c r="E20" s="5" t="s">
        <v>109</v>
      </c>
      <c r="F20" s="132">
        <v>15</v>
      </c>
      <c r="G20" s="5" t="s">
        <v>180</v>
      </c>
      <c r="H20" s="132">
        <v>16</v>
      </c>
      <c r="I20" s="5" t="s">
        <v>231</v>
      </c>
      <c r="J20" s="132">
        <v>6</v>
      </c>
      <c r="K20" s="5" t="s">
        <v>145</v>
      </c>
      <c r="L20" s="132">
        <v>10</v>
      </c>
      <c r="M20" s="5" t="s">
        <v>193</v>
      </c>
      <c r="N20" s="132">
        <v>8</v>
      </c>
      <c r="O20" s="5" t="s">
        <v>108</v>
      </c>
      <c r="P20" s="132">
        <v>13</v>
      </c>
      <c r="Q20" s="5" t="s">
        <v>107</v>
      </c>
      <c r="R20" s="132">
        <v>12</v>
      </c>
      <c r="S20" s="5" t="s">
        <v>232</v>
      </c>
      <c r="T20" s="132">
        <v>9</v>
      </c>
      <c r="U20" s="5" t="s">
        <v>146</v>
      </c>
      <c r="V20" s="132">
        <v>5</v>
      </c>
      <c r="W20" s="5" t="s">
        <v>181</v>
      </c>
      <c r="X20" s="132">
        <v>11</v>
      </c>
      <c r="Y20" s="5" t="s">
        <v>192</v>
      </c>
      <c r="Z20" s="132">
        <v>14</v>
      </c>
      <c r="AA20" s="5" t="s">
        <v>150</v>
      </c>
      <c r="AB20" s="132">
        <v>4</v>
      </c>
      <c r="AC20" s="5"/>
      <c r="AD20" s="119"/>
      <c r="AE20" s="5"/>
      <c r="AF20" s="119"/>
      <c r="AG20" s="5"/>
      <c r="AH20" s="119"/>
      <c r="AI20" s="55">
        <f t="shared" si="2"/>
        <v>130</v>
      </c>
      <c r="AJ20" s="116">
        <f t="shared" si="0"/>
        <v>95</v>
      </c>
    </row>
    <row r="21" spans="1:36" ht="15" thickBot="1" x14ac:dyDescent="0.4">
      <c r="A21">
        <f t="shared" si="1"/>
        <v>9</v>
      </c>
      <c r="B21" s="38" t="s">
        <v>185</v>
      </c>
      <c r="C21" s="36" t="s">
        <v>233</v>
      </c>
      <c r="D21" s="37">
        <v>10</v>
      </c>
      <c r="E21" s="36" t="s">
        <v>109</v>
      </c>
      <c r="F21" s="37">
        <v>15</v>
      </c>
      <c r="G21" s="36" t="s">
        <v>180</v>
      </c>
      <c r="H21" s="37">
        <v>16</v>
      </c>
      <c r="I21" s="36" t="s">
        <v>204</v>
      </c>
      <c r="J21" s="37">
        <v>9</v>
      </c>
      <c r="K21" s="36" t="s">
        <v>190</v>
      </c>
      <c r="L21" s="37">
        <v>7</v>
      </c>
      <c r="M21" s="36" t="s">
        <v>193</v>
      </c>
      <c r="N21" s="37">
        <v>11</v>
      </c>
      <c r="O21" s="36" t="s">
        <v>108</v>
      </c>
      <c r="P21" s="37">
        <v>5</v>
      </c>
      <c r="Q21" s="36" t="s">
        <v>107</v>
      </c>
      <c r="R21" s="37">
        <v>12</v>
      </c>
      <c r="S21" s="36" t="s">
        <v>195</v>
      </c>
      <c r="T21" s="37">
        <v>4</v>
      </c>
      <c r="U21" s="36" t="s">
        <v>146</v>
      </c>
      <c r="V21" s="37">
        <v>6</v>
      </c>
      <c r="W21" s="36" t="s">
        <v>127</v>
      </c>
      <c r="X21" s="37">
        <v>8</v>
      </c>
      <c r="Y21" s="36" t="s">
        <v>192</v>
      </c>
      <c r="Z21" s="37">
        <v>14</v>
      </c>
      <c r="AA21" s="36" t="s">
        <v>148</v>
      </c>
      <c r="AB21" s="37">
        <v>13</v>
      </c>
      <c r="AC21" s="36"/>
      <c r="AD21" s="37"/>
      <c r="AE21" s="36"/>
      <c r="AF21" s="37"/>
      <c r="AG21" s="36"/>
      <c r="AH21" s="37"/>
      <c r="AI21" s="78">
        <f t="shared" si="2"/>
        <v>130</v>
      </c>
      <c r="AJ21" s="79">
        <f t="shared" si="0"/>
        <v>95</v>
      </c>
    </row>
    <row r="22" spans="1:36" ht="15" thickBot="1" x14ac:dyDescent="0.4">
      <c r="B22" s="39" t="s">
        <v>15</v>
      </c>
      <c r="C22" s="183" t="s">
        <v>196</v>
      </c>
      <c r="D22" s="183"/>
      <c r="E22" s="183" t="s">
        <v>203</v>
      </c>
      <c r="F22" s="183"/>
      <c r="G22" s="183" t="s">
        <v>194</v>
      </c>
      <c r="H22" s="183"/>
      <c r="I22" s="183" t="s">
        <v>179</v>
      </c>
      <c r="J22" s="183"/>
      <c r="K22" s="183" t="s">
        <v>191</v>
      </c>
      <c r="L22" s="183"/>
      <c r="M22" s="183" t="s">
        <v>189</v>
      </c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20"/>
      <c r="AJ22" s="41"/>
    </row>
    <row r="23" spans="1:36" ht="15" thickBot="1" x14ac:dyDescent="0.4">
      <c r="C23" s="184" t="s">
        <v>183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6"/>
      <c r="AJ23" s="23"/>
    </row>
    <row r="24" spans="1:36" x14ac:dyDescent="0.35">
      <c r="F24" t="s">
        <v>33</v>
      </c>
    </row>
    <row r="27" spans="1:36" ht="15" thickBot="1" x14ac:dyDescent="0.4"/>
    <row r="28" spans="1:36" ht="15" thickBot="1" x14ac:dyDescent="0.4">
      <c r="B28" s="32" t="s">
        <v>0</v>
      </c>
      <c r="C28" s="181" t="str">
        <f>C3</f>
        <v>OAK@SF</v>
      </c>
      <c r="D28" s="181"/>
      <c r="E28" s="181" t="str">
        <f t="shared" ref="E28" si="3">E3</f>
        <v>CHI@BUF</v>
      </c>
      <c r="F28" s="181"/>
      <c r="G28" s="181" t="str">
        <f>G3</f>
        <v>KC@CLE</v>
      </c>
      <c r="H28" s="181"/>
      <c r="I28" s="181" t="str">
        <f>I3</f>
        <v>NYJ@MIA</v>
      </c>
      <c r="J28" s="181"/>
      <c r="K28" s="181" t="str">
        <f>K3</f>
        <v>PIT@BAL</v>
      </c>
      <c r="L28" s="181"/>
      <c r="M28" s="181" t="str">
        <f>M3</f>
        <v>DET@MIN</v>
      </c>
      <c r="N28" s="181"/>
      <c r="O28" s="181" t="str">
        <f>O3</f>
        <v>ATL@WAS</v>
      </c>
      <c r="P28" s="181"/>
      <c r="Q28" s="181" t="str">
        <f>Q3</f>
        <v>TB@CAR</v>
      </c>
      <c r="R28" s="181"/>
      <c r="S28" s="181" t="str">
        <f>S3</f>
        <v>HOU@DEN</v>
      </c>
      <c r="T28" s="181"/>
      <c r="U28" s="181" t="str">
        <f>U3</f>
        <v>LAC@SEA</v>
      </c>
      <c r="V28" s="181"/>
      <c r="W28" s="181" t="str">
        <f>W3</f>
        <v>LAR@NO</v>
      </c>
      <c r="X28" s="181"/>
      <c r="Y28" s="181" t="str">
        <f>Y3</f>
        <v>GB@NE</v>
      </c>
      <c r="Z28" s="181"/>
      <c r="AA28" s="181" t="str">
        <f>AA3</f>
        <v>TEN@DAL</v>
      </c>
      <c r="AB28" s="181"/>
      <c r="AC28" s="181">
        <f t="shared" ref="AC28" si="4">AC3</f>
        <v>0</v>
      </c>
      <c r="AD28" s="181"/>
      <c r="AE28" s="181">
        <f t="shared" ref="AE28" si="5">AE3</f>
        <v>0</v>
      </c>
      <c r="AF28" s="181"/>
      <c r="AG28" s="181">
        <f t="shared" ref="AG28" si="6">AG3</f>
        <v>0</v>
      </c>
      <c r="AH28" s="182"/>
      <c r="AI28" s="25"/>
    </row>
    <row r="29" spans="1:36" x14ac:dyDescent="0.35">
      <c r="B29" s="31" t="str">
        <f t="shared" ref="B29:B42" si="7">B4</f>
        <v>Tyson</v>
      </c>
      <c r="C29" s="180">
        <f>IF(C4="sf",D4,"-")</f>
        <v>4</v>
      </c>
      <c r="D29" s="180"/>
      <c r="E29" s="180">
        <f>IF(E4="chi",F4,"-")</f>
        <v>5</v>
      </c>
      <c r="F29" s="180"/>
      <c r="G29" s="180">
        <f>IF(G4="kc",H4,"-")</f>
        <v>14</v>
      </c>
      <c r="H29" s="180"/>
      <c r="I29" s="180">
        <f>IF(I4="mia",J4,"-")</f>
        <v>12</v>
      </c>
      <c r="J29" s="180"/>
      <c r="K29" s="180" t="str">
        <f>IF(K4="pit",L4,"-")</f>
        <v>-</v>
      </c>
      <c r="L29" s="180"/>
      <c r="M29" s="180">
        <f>IF(M4="min",N4,"-")</f>
        <v>10</v>
      </c>
      <c r="N29" s="180"/>
      <c r="O29" s="180" t="str">
        <f>IF(O4="atl",P4,"-")</f>
        <v>-</v>
      </c>
      <c r="P29" s="180"/>
      <c r="Q29" s="180">
        <f>IF(Q4="car",R4,"-")</f>
        <v>16</v>
      </c>
      <c r="R29" s="180"/>
      <c r="S29" s="180">
        <f>IF(S4="hou",T4,"-")</f>
        <v>8</v>
      </c>
      <c r="T29" s="180"/>
      <c r="U29" s="180" t="str">
        <f>IF(U4="lac",V4,"-")</f>
        <v>-</v>
      </c>
      <c r="V29" s="180"/>
      <c r="W29" s="180">
        <f>IF(W4="no",X4,"-")</f>
        <v>9</v>
      </c>
      <c r="X29" s="180"/>
      <c r="Y29" s="180" t="str">
        <f>IF(Y4="ne",Z4,"-")</f>
        <v>-</v>
      </c>
      <c r="Z29" s="180"/>
      <c r="AA29" s="180" t="str">
        <f>IF(AA4="ten",AB4,"-")</f>
        <v>-</v>
      </c>
      <c r="AB29" s="180"/>
      <c r="AC29" s="180">
        <f t="shared" ref="AC29:AC44" si="8">IF(AC4="",AD4,"-")</f>
        <v>0</v>
      </c>
      <c r="AD29" s="180"/>
      <c r="AE29" s="180">
        <f t="shared" ref="AE29:AE44" si="9">IF(AE4="",AF4,"-")</f>
        <v>0</v>
      </c>
      <c r="AF29" s="180"/>
      <c r="AG29" s="180">
        <f t="shared" ref="AG29:AG44" si="10">IF(AG4="",AH4,"-")</f>
        <v>0</v>
      </c>
      <c r="AH29" s="189"/>
      <c r="AJ29" s="26">
        <f>COUNTIF(C29:AH29,"&gt;=1")</f>
        <v>8</v>
      </c>
    </row>
    <row r="30" spans="1:36" x14ac:dyDescent="0.35">
      <c r="B30" s="14" t="str">
        <f t="shared" si="7"/>
        <v>Ben</v>
      </c>
      <c r="C30" s="171">
        <f t="shared" ref="C30:C46" si="11">IF(C5="sf",D5,"-")</f>
        <v>6</v>
      </c>
      <c r="D30" s="172"/>
      <c r="E30" s="171">
        <f t="shared" ref="E30:E46" si="12">IF(E5="chi",F5,"-")</f>
        <v>11</v>
      </c>
      <c r="F30" s="172"/>
      <c r="G30" s="171">
        <f t="shared" ref="G30:G46" si="13">IF(G5="kc",H5,"-")</f>
        <v>14</v>
      </c>
      <c r="H30" s="172"/>
      <c r="I30" s="171">
        <f t="shared" ref="I30:I46" si="14">IF(I5="mia",J5,"-")</f>
        <v>13</v>
      </c>
      <c r="J30" s="172"/>
      <c r="K30" s="171" t="str">
        <f t="shared" ref="K30:K46" si="15">IF(K5="pit",L5,"-")</f>
        <v>-</v>
      </c>
      <c r="L30" s="172"/>
      <c r="M30" s="171">
        <f t="shared" ref="M30:M46" si="16">IF(M5="min",N5,"-")</f>
        <v>15</v>
      </c>
      <c r="N30" s="172"/>
      <c r="O30" s="171" t="str">
        <f t="shared" ref="O30:O46" si="17">IF(O5="atl",P5,"-")</f>
        <v>-</v>
      </c>
      <c r="P30" s="172"/>
      <c r="Q30" s="171">
        <f t="shared" ref="Q30:Q46" si="18">IF(Q5="car",R5,"-")</f>
        <v>10</v>
      </c>
      <c r="R30" s="172"/>
      <c r="S30" s="171">
        <f t="shared" ref="S30:S46" si="19">IF(S5="hou",T5,"-")</f>
        <v>8</v>
      </c>
      <c r="T30" s="172"/>
      <c r="U30" s="171">
        <f t="shared" ref="U30:U46" si="20">IF(U5="lac",V5,"-")</f>
        <v>9</v>
      </c>
      <c r="V30" s="172"/>
      <c r="W30" s="171">
        <f t="shared" ref="W30:W46" si="21">IF(W5="no",X5,"-")</f>
        <v>4</v>
      </c>
      <c r="X30" s="172"/>
      <c r="Y30" s="171">
        <f t="shared" ref="Y30:Y46" si="22">IF(Y5="ne",Z5,"-")</f>
        <v>5</v>
      </c>
      <c r="Z30" s="172"/>
      <c r="AA30" s="171" t="str">
        <f t="shared" ref="AA30:AA46" si="23">IF(AA5="ten",AB5,"-")</f>
        <v>-</v>
      </c>
      <c r="AB30" s="172"/>
      <c r="AC30" s="194">
        <f t="shared" si="8"/>
        <v>0</v>
      </c>
      <c r="AD30" s="194"/>
      <c r="AE30" s="194">
        <f t="shared" si="9"/>
        <v>0</v>
      </c>
      <c r="AF30" s="194"/>
      <c r="AG30" s="194">
        <f t="shared" si="10"/>
        <v>0</v>
      </c>
      <c r="AH30" s="195"/>
      <c r="AJ30" s="26">
        <f t="shared" ref="AJ30:AJ46" si="24">COUNTIF(C30:AH30,"&gt;=1")</f>
        <v>10</v>
      </c>
    </row>
    <row r="31" spans="1:36" x14ac:dyDescent="0.35">
      <c r="B31" s="13" t="str">
        <f t="shared" si="7"/>
        <v>Trevor</v>
      </c>
      <c r="C31" s="168">
        <f t="shared" si="11"/>
        <v>8</v>
      </c>
      <c r="D31" s="169"/>
      <c r="E31" s="168">
        <f t="shared" si="12"/>
        <v>16</v>
      </c>
      <c r="F31" s="169"/>
      <c r="G31" s="168">
        <f t="shared" si="13"/>
        <v>15</v>
      </c>
      <c r="H31" s="169"/>
      <c r="I31" s="168">
        <f t="shared" si="14"/>
        <v>10</v>
      </c>
      <c r="J31" s="169"/>
      <c r="K31" s="168">
        <f t="shared" si="15"/>
        <v>4</v>
      </c>
      <c r="L31" s="169"/>
      <c r="M31" s="168">
        <f t="shared" si="16"/>
        <v>11</v>
      </c>
      <c r="N31" s="169"/>
      <c r="O31" s="168">
        <f t="shared" si="17"/>
        <v>7</v>
      </c>
      <c r="P31" s="169"/>
      <c r="Q31" s="168">
        <f t="shared" si="18"/>
        <v>14</v>
      </c>
      <c r="R31" s="169"/>
      <c r="S31" s="168">
        <f t="shared" si="19"/>
        <v>6</v>
      </c>
      <c r="T31" s="169"/>
      <c r="U31" s="168">
        <f t="shared" si="20"/>
        <v>9</v>
      </c>
      <c r="V31" s="169"/>
      <c r="W31" s="168">
        <f t="shared" si="21"/>
        <v>5</v>
      </c>
      <c r="X31" s="169"/>
      <c r="Y31" s="168">
        <f t="shared" si="22"/>
        <v>12</v>
      </c>
      <c r="Z31" s="169"/>
      <c r="AA31" s="168" t="str">
        <f t="shared" si="23"/>
        <v>-</v>
      </c>
      <c r="AB31" s="169"/>
      <c r="AC31" s="192">
        <f t="shared" si="8"/>
        <v>0</v>
      </c>
      <c r="AD31" s="192"/>
      <c r="AE31" s="192">
        <f t="shared" si="9"/>
        <v>0</v>
      </c>
      <c r="AF31" s="192"/>
      <c r="AG31" s="192">
        <f t="shared" si="10"/>
        <v>0</v>
      </c>
      <c r="AH31" s="193"/>
      <c r="AJ31" s="26">
        <f t="shared" si="24"/>
        <v>12</v>
      </c>
    </row>
    <row r="32" spans="1:36" x14ac:dyDescent="0.35">
      <c r="B32" s="14" t="str">
        <f t="shared" si="7"/>
        <v>Alex</v>
      </c>
      <c r="C32" s="171" t="str">
        <f t="shared" si="11"/>
        <v>-</v>
      </c>
      <c r="D32" s="172"/>
      <c r="E32" s="171">
        <f t="shared" si="12"/>
        <v>13</v>
      </c>
      <c r="F32" s="172"/>
      <c r="G32" s="171">
        <f t="shared" si="13"/>
        <v>16</v>
      </c>
      <c r="H32" s="172"/>
      <c r="I32" s="171" t="str">
        <f t="shared" si="14"/>
        <v>-</v>
      </c>
      <c r="J32" s="172"/>
      <c r="K32" s="171" t="str">
        <f t="shared" si="15"/>
        <v>-</v>
      </c>
      <c r="L32" s="172"/>
      <c r="M32" s="171">
        <f t="shared" si="16"/>
        <v>10</v>
      </c>
      <c r="N32" s="172"/>
      <c r="O32" s="171" t="str">
        <f t="shared" si="17"/>
        <v>-</v>
      </c>
      <c r="P32" s="172"/>
      <c r="Q32" s="171">
        <f t="shared" si="18"/>
        <v>14</v>
      </c>
      <c r="R32" s="172"/>
      <c r="S32" s="171">
        <f t="shared" si="19"/>
        <v>6</v>
      </c>
      <c r="T32" s="172"/>
      <c r="U32" s="171">
        <f t="shared" si="20"/>
        <v>4</v>
      </c>
      <c r="V32" s="172"/>
      <c r="W32" s="171">
        <f t="shared" si="21"/>
        <v>9</v>
      </c>
      <c r="X32" s="172"/>
      <c r="Y32" s="171">
        <f t="shared" si="22"/>
        <v>15</v>
      </c>
      <c r="Z32" s="172"/>
      <c r="AA32" s="171" t="str">
        <f t="shared" si="23"/>
        <v>-</v>
      </c>
      <c r="AB32" s="172"/>
      <c r="AC32" s="194">
        <f t="shared" si="8"/>
        <v>0</v>
      </c>
      <c r="AD32" s="194"/>
      <c r="AE32" s="194">
        <f t="shared" si="9"/>
        <v>0</v>
      </c>
      <c r="AF32" s="194"/>
      <c r="AG32" s="194">
        <f t="shared" si="10"/>
        <v>0</v>
      </c>
      <c r="AH32" s="195"/>
      <c r="AJ32" s="26">
        <f t="shared" si="24"/>
        <v>8</v>
      </c>
    </row>
    <row r="33" spans="2:36" x14ac:dyDescent="0.35">
      <c r="B33" s="13" t="str">
        <f t="shared" si="7"/>
        <v>Katelyn</v>
      </c>
      <c r="C33" s="168">
        <f t="shared" si="11"/>
        <v>10</v>
      </c>
      <c r="D33" s="169"/>
      <c r="E33" s="168">
        <f t="shared" si="12"/>
        <v>13</v>
      </c>
      <c r="F33" s="169"/>
      <c r="G33" s="168">
        <f t="shared" si="13"/>
        <v>16</v>
      </c>
      <c r="H33" s="169"/>
      <c r="I33" s="168">
        <f t="shared" si="14"/>
        <v>7</v>
      </c>
      <c r="J33" s="169"/>
      <c r="K33" s="168" t="str">
        <f t="shared" si="15"/>
        <v>-</v>
      </c>
      <c r="L33" s="169"/>
      <c r="M33" s="168">
        <f t="shared" si="16"/>
        <v>14</v>
      </c>
      <c r="N33" s="169"/>
      <c r="O33" s="168" t="str">
        <f t="shared" si="17"/>
        <v>-</v>
      </c>
      <c r="P33" s="169"/>
      <c r="Q33" s="168">
        <f t="shared" si="18"/>
        <v>12</v>
      </c>
      <c r="R33" s="169"/>
      <c r="S33" s="168" t="str">
        <f t="shared" si="19"/>
        <v>-</v>
      </c>
      <c r="T33" s="169"/>
      <c r="U33" s="168" t="str">
        <f t="shared" si="20"/>
        <v>-</v>
      </c>
      <c r="V33" s="169"/>
      <c r="W33" s="168">
        <f t="shared" si="21"/>
        <v>4</v>
      </c>
      <c r="X33" s="169"/>
      <c r="Y33" s="168">
        <f t="shared" si="22"/>
        <v>15</v>
      </c>
      <c r="Z33" s="169"/>
      <c r="AA33" s="168" t="str">
        <f t="shared" si="23"/>
        <v>-</v>
      </c>
      <c r="AB33" s="169"/>
      <c r="AC33" s="192">
        <f t="shared" si="8"/>
        <v>0</v>
      </c>
      <c r="AD33" s="192"/>
      <c r="AE33" s="192">
        <f t="shared" si="9"/>
        <v>0</v>
      </c>
      <c r="AF33" s="192"/>
      <c r="AG33" s="192">
        <f t="shared" si="10"/>
        <v>0</v>
      </c>
      <c r="AH33" s="193"/>
      <c r="AJ33" s="26">
        <f t="shared" si="24"/>
        <v>8</v>
      </c>
    </row>
    <row r="34" spans="2:36" x14ac:dyDescent="0.35">
      <c r="B34" s="14" t="str">
        <f t="shared" si="7"/>
        <v>Shelby</v>
      </c>
      <c r="C34" s="171">
        <f t="shared" si="11"/>
        <v>7</v>
      </c>
      <c r="D34" s="172"/>
      <c r="E34" s="171">
        <f t="shared" si="12"/>
        <v>15</v>
      </c>
      <c r="F34" s="172"/>
      <c r="G34" s="171">
        <f t="shared" si="13"/>
        <v>16</v>
      </c>
      <c r="H34" s="172"/>
      <c r="I34" s="171">
        <f t="shared" si="14"/>
        <v>4</v>
      </c>
      <c r="J34" s="172"/>
      <c r="K34" s="171" t="str">
        <f t="shared" si="15"/>
        <v>-</v>
      </c>
      <c r="L34" s="172"/>
      <c r="M34" s="171">
        <f t="shared" si="16"/>
        <v>10</v>
      </c>
      <c r="N34" s="172"/>
      <c r="O34" s="171" t="str">
        <f t="shared" si="17"/>
        <v>-</v>
      </c>
      <c r="P34" s="172"/>
      <c r="Q34" s="171">
        <f t="shared" si="18"/>
        <v>14</v>
      </c>
      <c r="R34" s="172"/>
      <c r="S34" s="171" t="str">
        <f t="shared" si="19"/>
        <v>-</v>
      </c>
      <c r="T34" s="172"/>
      <c r="U34" s="171" t="str">
        <f t="shared" si="20"/>
        <v>-</v>
      </c>
      <c r="V34" s="172"/>
      <c r="W34" s="171" t="str">
        <f t="shared" si="21"/>
        <v>-</v>
      </c>
      <c r="X34" s="172"/>
      <c r="Y34" s="171">
        <f t="shared" si="22"/>
        <v>9</v>
      </c>
      <c r="Z34" s="172"/>
      <c r="AA34" s="171" t="str">
        <f t="shared" si="23"/>
        <v>-</v>
      </c>
      <c r="AB34" s="172"/>
      <c r="AC34" s="194">
        <f t="shared" si="8"/>
        <v>0</v>
      </c>
      <c r="AD34" s="194"/>
      <c r="AE34" s="194">
        <f t="shared" si="9"/>
        <v>0</v>
      </c>
      <c r="AF34" s="194"/>
      <c r="AG34" s="194">
        <f t="shared" si="10"/>
        <v>0</v>
      </c>
      <c r="AH34" s="195"/>
      <c r="AJ34" s="26">
        <f t="shared" si="24"/>
        <v>7</v>
      </c>
    </row>
    <row r="35" spans="2:36" x14ac:dyDescent="0.35">
      <c r="B35" s="13" t="str">
        <f t="shared" si="7"/>
        <v>Chris</v>
      </c>
      <c r="C35" s="168" t="str">
        <f t="shared" si="11"/>
        <v>-</v>
      </c>
      <c r="D35" s="169"/>
      <c r="E35" s="168">
        <f t="shared" si="12"/>
        <v>16</v>
      </c>
      <c r="F35" s="169"/>
      <c r="G35" s="168">
        <f t="shared" si="13"/>
        <v>15</v>
      </c>
      <c r="H35" s="169"/>
      <c r="I35" s="168">
        <f t="shared" si="14"/>
        <v>6</v>
      </c>
      <c r="J35" s="169"/>
      <c r="K35" s="168">
        <f t="shared" si="15"/>
        <v>5</v>
      </c>
      <c r="L35" s="169"/>
      <c r="M35" s="168">
        <f t="shared" si="16"/>
        <v>8</v>
      </c>
      <c r="N35" s="169"/>
      <c r="O35" s="168" t="str">
        <f t="shared" si="17"/>
        <v>-</v>
      </c>
      <c r="P35" s="169"/>
      <c r="Q35" s="168">
        <f t="shared" si="18"/>
        <v>14</v>
      </c>
      <c r="R35" s="169"/>
      <c r="S35" s="168">
        <f t="shared" si="19"/>
        <v>9</v>
      </c>
      <c r="T35" s="169"/>
      <c r="U35" s="168" t="str">
        <f t="shared" si="20"/>
        <v>-</v>
      </c>
      <c r="V35" s="169"/>
      <c r="W35" s="168">
        <f t="shared" si="21"/>
        <v>11</v>
      </c>
      <c r="X35" s="169"/>
      <c r="Y35" s="168">
        <f t="shared" si="22"/>
        <v>13</v>
      </c>
      <c r="Z35" s="169"/>
      <c r="AA35" s="168" t="str">
        <f t="shared" si="23"/>
        <v>-</v>
      </c>
      <c r="AB35" s="169"/>
      <c r="AC35" s="192">
        <f t="shared" si="8"/>
        <v>0</v>
      </c>
      <c r="AD35" s="192"/>
      <c r="AE35" s="192">
        <f t="shared" si="9"/>
        <v>0</v>
      </c>
      <c r="AF35" s="192"/>
      <c r="AG35" s="192">
        <f t="shared" si="10"/>
        <v>0</v>
      </c>
      <c r="AH35" s="193"/>
      <c r="AJ35" s="26">
        <f t="shared" si="24"/>
        <v>9</v>
      </c>
    </row>
    <row r="36" spans="2:36" x14ac:dyDescent="0.35">
      <c r="B36" s="14" t="str">
        <f t="shared" si="7"/>
        <v>Jeremy</v>
      </c>
      <c r="C36" s="171">
        <f t="shared" si="11"/>
        <v>9</v>
      </c>
      <c r="D36" s="172"/>
      <c r="E36" s="171">
        <f t="shared" si="12"/>
        <v>14</v>
      </c>
      <c r="F36" s="172"/>
      <c r="G36" s="171">
        <f t="shared" si="13"/>
        <v>16</v>
      </c>
      <c r="H36" s="172"/>
      <c r="I36" s="171">
        <f t="shared" si="14"/>
        <v>8</v>
      </c>
      <c r="J36" s="172"/>
      <c r="K36" s="171">
        <f t="shared" si="15"/>
        <v>6</v>
      </c>
      <c r="L36" s="172"/>
      <c r="M36" s="171">
        <f t="shared" si="16"/>
        <v>15</v>
      </c>
      <c r="N36" s="172"/>
      <c r="O36" s="171">
        <f t="shared" si="17"/>
        <v>5</v>
      </c>
      <c r="P36" s="172"/>
      <c r="Q36" s="171">
        <f t="shared" si="18"/>
        <v>10</v>
      </c>
      <c r="R36" s="172"/>
      <c r="S36" s="171" t="str">
        <f t="shared" si="19"/>
        <v>-</v>
      </c>
      <c r="T36" s="172"/>
      <c r="U36" s="171">
        <f t="shared" si="20"/>
        <v>12</v>
      </c>
      <c r="V36" s="172"/>
      <c r="W36" s="171" t="str">
        <f t="shared" si="21"/>
        <v>-</v>
      </c>
      <c r="X36" s="172"/>
      <c r="Y36" s="171">
        <f t="shared" si="22"/>
        <v>4</v>
      </c>
      <c r="Z36" s="172"/>
      <c r="AA36" s="171" t="str">
        <f t="shared" si="23"/>
        <v>-</v>
      </c>
      <c r="AB36" s="172"/>
      <c r="AC36" s="194">
        <f t="shared" si="8"/>
        <v>0</v>
      </c>
      <c r="AD36" s="194"/>
      <c r="AE36" s="194">
        <f t="shared" si="9"/>
        <v>0</v>
      </c>
      <c r="AF36" s="194"/>
      <c r="AG36" s="194">
        <f t="shared" si="10"/>
        <v>0</v>
      </c>
      <c r="AH36" s="195"/>
      <c r="AJ36" s="26">
        <f t="shared" si="24"/>
        <v>10</v>
      </c>
    </row>
    <row r="37" spans="2:36" x14ac:dyDescent="0.35">
      <c r="B37" s="13" t="str">
        <f t="shared" si="7"/>
        <v>Sam</v>
      </c>
      <c r="C37" s="168">
        <f t="shared" si="11"/>
        <v>7</v>
      </c>
      <c r="D37" s="169"/>
      <c r="E37" s="168">
        <f t="shared" si="12"/>
        <v>10</v>
      </c>
      <c r="F37" s="169"/>
      <c r="G37" s="168">
        <f t="shared" si="13"/>
        <v>16</v>
      </c>
      <c r="H37" s="169"/>
      <c r="I37" s="168">
        <f t="shared" si="14"/>
        <v>9</v>
      </c>
      <c r="J37" s="169"/>
      <c r="K37" s="168">
        <f t="shared" si="15"/>
        <v>11</v>
      </c>
      <c r="L37" s="169"/>
      <c r="M37" s="168">
        <f t="shared" si="16"/>
        <v>15</v>
      </c>
      <c r="N37" s="169"/>
      <c r="O37" s="168" t="str">
        <f t="shared" si="17"/>
        <v>-</v>
      </c>
      <c r="P37" s="169"/>
      <c r="Q37" s="168">
        <f t="shared" si="18"/>
        <v>12</v>
      </c>
      <c r="R37" s="169"/>
      <c r="S37" s="168" t="str">
        <f t="shared" si="19"/>
        <v>-</v>
      </c>
      <c r="T37" s="169"/>
      <c r="U37" s="168" t="str">
        <f t="shared" si="20"/>
        <v>-</v>
      </c>
      <c r="V37" s="169"/>
      <c r="W37" s="168">
        <f t="shared" si="21"/>
        <v>8</v>
      </c>
      <c r="X37" s="169"/>
      <c r="Y37" s="168">
        <f t="shared" si="22"/>
        <v>13</v>
      </c>
      <c r="Z37" s="169"/>
      <c r="AA37" s="168" t="str">
        <f t="shared" si="23"/>
        <v>-</v>
      </c>
      <c r="AB37" s="169"/>
      <c r="AC37" s="192">
        <f t="shared" si="8"/>
        <v>0</v>
      </c>
      <c r="AD37" s="192"/>
      <c r="AE37" s="192">
        <f t="shared" si="9"/>
        <v>0</v>
      </c>
      <c r="AF37" s="192"/>
      <c r="AG37" s="192">
        <f t="shared" si="10"/>
        <v>0</v>
      </c>
      <c r="AH37" s="193"/>
      <c r="AJ37" s="26">
        <f t="shared" si="24"/>
        <v>9</v>
      </c>
    </row>
    <row r="38" spans="2:36" x14ac:dyDescent="0.35">
      <c r="B38" s="14" t="str">
        <f t="shared" si="7"/>
        <v>Cody</v>
      </c>
      <c r="C38" s="171">
        <f t="shared" si="11"/>
        <v>5</v>
      </c>
      <c r="D38" s="172"/>
      <c r="E38" s="171">
        <f t="shared" si="12"/>
        <v>14</v>
      </c>
      <c r="F38" s="172"/>
      <c r="G38" s="171">
        <f t="shared" si="13"/>
        <v>15</v>
      </c>
      <c r="H38" s="172"/>
      <c r="I38" s="171">
        <f t="shared" si="14"/>
        <v>9</v>
      </c>
      <c r="J38" s="172"/>
      <c r="K38" s="171">
        <f t="shared" si="15"/>
        <v>8</v>
      </c>
      <c r="L38" s="172"/>
      <c r="M38" s="171">
        <f t="shared" si="16"/>
        <v>13</v>
      </c>
      <c r="N38" s="172"/>
      <c r="O38" s="171" t="str">
        <f t="shared" si="17"/>
        <v>-</v>
      </c>
      <c r="P38" s="172"/>
      <c r="Q38" s="171">
        <f t="shared" si="18"/>
        <v>16</v>
      </c>
      <c r="R38" s="172"/>
      <c r="S38" s="171">
        <f t="shared" si="19"/>
        <v>6</v>
      </c>
      <c r="T38" s="172"/>
      <c r="U38" s="171">
        <f t="shared" si="20"/>
        <v>12</v>
      </c>
      <c r="V38" s="172"/>
      <c r="W38" s="171">
        <f t="shared" si="21"/>
        <v>4</v>
      </c>
      <c r="X38" s="172"/>
      <c r="Y38" s="171">
        <f t="shared" si="22"/>
        <v>11</v>
      </c>
      <c r="Z38" s="172"/>
      <c r="AA38" s="171" t="str">
        <f t="shared" si="23"/>
        <v>-</v>
      </c>
      <c r="AB38" s="172"/>
      <c r="AC38" s="194">
        <f t="shared" si="8"/>
        <v>0</v>
      </c>
      <c r="AD38" s="194"/>
      <c r="AE38" s="194">
        <f t="shared" si="9"/>
        <v>0</v>
      </c>
      <c r="AF38" s="194"/>
      <c r="AG38" s="194">
        <f t="shared" si="10"/>
        <v>0</v>
      </c>
      <c r="AH38" s="195"/>
      <c r="AJ38" s="26">
        <f t="shared" si="24"/>
        <v>11</v>
      </c>
    </row>
    <row r="39" spans="2:36" x14ac:dyDescent="0.35">
      <c r="B39" s="13" t="str">
        <f t="shared" si="7"/>
        <v>Tom</v>
      </c>
      <c r="C39" s="168" t="str">
        <f t="shared" si="11"/>
        <v>-</v>
      </c>
      <c r="D39" s="169"/>
      <c r="E39" s="168">
        <f t="shared" si="12"/>
        <v>12</v>
      </c>
      <c r="F39" s="169"/>
      <c r="G39" s="168">
        <f t="shared" si="13"/>
        <v>14</v>
      </c>
      <c r="H39" s="169"/>
      <c r="I39" s="168">
        <f t="shared" si="14"/>
        <v>11</v>
      </c>
      <c r="J39" s="169"/>
      <c r="K39" s="168" t="str">
        <f t="shared" si="15"/>
        <v>-</v>
      </c>
      <c r="L39" s="169"/>
      <c r="M39" s="168">
        <f t="shared" si="16"/>
        <v>15</v>
      </c>
      <c r="N39" s="169"/>
      <c r="O39" s="168" t="str">
        <f t="shared" si="17"/>
        <v>-</v>
      </c>
      <c r="P39" s="169"/>
      <c r="Q39" s="168">
        <f t="shared" si="18"/>
        <v>16</v>
      </c>
      <c r="R39" s="169"/>
      <c r="S39" s="168">
        <f t="shared" si="19"/>
        <v>4</v>
      </c>
      <c r="T39" s="169"/>
      <c r="U39" s="168" t="str">
        <f t="shared" si="20"/>
        <v>-</v>
      </c>
      <c r="V39" s="169"/>
      <c r="W39" s="168">
        <f t="shared" si="21"/>
        <v>9</v>
      </c>
      <c r="X39" s="169"/>
      <c r="Y39" s="168">
        <f t="shared" si="22"/>
        <v>8</v>
      </c>
      <c r="Z39" s="169"/>
      <c r="AA39" s="168" t="str">
        <f t="shared" si="23"/>
        <v>-</v>
      </c>
      <c r="AB39" s="169"/>
      <c r="AC39" s="192">
        <f t="shared" si="8"/>
        <v>0</v>
      </c>
      <c r="AD39" s="192"/>
      <c r="AE39" s="192">
        <f t="shared" si="9"/>
        <v>0</v>
      </c>
      <c r="AF39" s="192"/>
      <c r="AG39" s="192">
        <f t="shared" si="10"/>
        <v>0</v>
      </c>
      <c r="AH39" s="193"/>
      <c r="AJ39" s="26">
        <f t="shared" si="24"/>
        <v>8</v>
      </c>
    </row>
    <row r="40" spans="2:36" x14ac:dyDescent="0.35">
      <c r="B40" s="14" t="str">
        <f t="shared" si="7"/>
        <v>Austin</v>
      </c>
      <c r="C40" s="171">
        <f t="shared" si="11"/>
        <v>9</v>
      </c>
      <c r="D40" s="172"/>
      <c r="E40" s="171">
        <f t="shared" si="12"/>
        <v>13</v>
      </c>
      <c r="F40" s="172"/>
      <c r="G40" s="171">
        <f t="shared" si="13"/>
        <v>16</v>
      </c>
      <c r="H40" s="172"/>
      <c r="I40" s="171">
        <f t="shared" si="14"/>
        <v>8</v>
      </c>
      <c r="J40" s="172"/>
      <c r="K40" s="171">
        <f t="shared" si="15"/>
        <v>4</v>
      </c>
      <c r="L40" s="172"/>
      <c r="M40" s="171">
        <f t="shared" si="16"/>
        <v>15</v>
      </c>
      <c r="N40" s="172"/>
      <c r="O40" s="171" t="str">
        <f t="shared" si="17"/>
        <v>-</v>
      </c>
      <c r="P40" s="172"/>
      <c r="Q40" s="171">
        <f t="shared" si="18"/>
        <v>14</v>
      </c>
      <c r="R40" s="172"/>
      <c r="S40" s="171">
        <f t="shared" si="19"/>
        <v>12</v>
      </c>
      <c r="T40" s="172"/>
      <c r="U40" s="171" t="str">
        <f t="shared" si="20"/>
        <v>-</v>
      </c>
      <c r="V40" s="172"/>
      <c r="W40" s="171">
        <f t="shared" si="21"/>
        <v>11</v>
      </c>
      <c r="X40" s="172"/>
      <c r="Y40" s="171">
        <f t="shared" si="22"/>
        <v>10</v>
      </c>
      <c r="Z40" s="172"/>
      <c r="AA40" s="171" t="str">
        <f t="shared" si="23"/>
        <v>-</v>
      </c>
      <c r="AB40" s="172"/>
      <c r="AC40" s="194">
        <f t="shared" si="8"/>
        <v>0</v>
      </c>
      <c r="AD40" s="194"/>
      <c r="AE40" s="194">
        <f t="shared" si="9"/>
        <v>0</v>
      </c>
      <c r="AF40" s="194"/>
      <c r="AG40" s="194">
        <f t="shared" si="10"/>
        <v>0</v>
      </c>
      <c r="AH40" s="195"/>
      <c r="AJ40" s="26">
        <f t="shared" si="24"/>
        <v>10</v>
      </c>
    </row>
    <row r="41" spans="2:36" x14ac:dyDescent="0.35">
      <c r="B41" s="13" t="str">
        <f t="shared" si="7"/>
        <v>Cecil</v>
      </c>
      <c r="C41" s="168" t="str">
        <f t="shared" si="11"/>
        <v>-</v>
      </c>
      <c r="D41" s="169"/>
      <c r="E41" s="168">
        <f t="shared" si="12"/>
        <v>16</v>
      </c>
      <c r="F41" s="169"/>
      <c r="G41" s="168">
        <f t="shared" si="13"/>
        <v>14</v>
      </c>
      <c r="H41" s="169"/>
      <c r="I41" s="168">
        <f t="shared" si="14"/>
        <v>8</v>
      </c>
      <c r="J41" s="169"/>
      <c r="K41" s="168">
        <f t="shared" si="15"/>
        <v>5</v>
      </c>
      <c r="L41" s="169"/>
      <c r="M41" s="168">
        <f t="shared" si="16"/>
        <v>15</v>
      </c>
      <c r="N41" s="169"/>
      <c r="O41" s="168" t="str">
        <f t="shared" si="17"/>
        <v>-</v>
      </c>
      <c r="P41" s="169"/>
      <c r="Q41" s="168">
        <f t="shared" si="18"/>
        <v>13</v>
      </c>
      <c r="R41" s="169"/>
      <c r="S41" s="168" t="str">
        <f t="shared" si="19"/>
        <v>-</v>
      </c>
      <c r="T41" s="169"/>
      <c r="U41" s="168" t="str">
        <f t="shared" si="20"/>
        <v>-</v>
      </c>
      <c r="V41" s="169"/>
      <c r="W41" s="168">
        <f t="shared" si="21"/>
        <v>4</v>
      </c>
      <c r="X41" s="169"/>
      <c r="Y41" s="168">
        <f t="shared" si="22"/>
        <v>9</v>
      </c>
      <c r="Z41" s="169"/>
      <c r="AA41" s="168" t="str">
        <f t="shared" si="23"/>
        <v>-</v>
      </c>
      <c r="AB41" s="169"/>
      <c r="AC41" s="192">
        <f t="shared" si="8"/>
        <v>0</v>
      </c>
      <c r="AD41" s="192"/>
      <c r="AE41" s="192">
        <f t="shared" si="9"/>
        <v>0</v>
      </c>
      <c r="AF41" s="192"/>
      <c r="AG41" s="192">
        <f t="shared" si="10"/>
        <v>0</v>
      </c>
      <c r="AH41" s="193"/>
      <c r="AJ41" s="26">
        <f t="shared" si="24"/>
        <v>8</v>
      </c>
    </row>
    <row r="42" spans="2:36" x14ac:dyDescent="0.35">
      <c r="B42" s="14" t="str">
        <f t="shared" si="7"/>
        <v>Thadd</v>
      </c>
      <c r="C42" s="171">
        <f t="shared" si="11"/>
        <v>4</v>
      </c>
      <c r="D42" s="172"/>
      <c r="E42" s="171">
        <f t="shared" si="12"/>
        <v>15</v>
      </c>
      <c r="F42" s="172"/>
      <c r="G42" s="171">
        <f t="shared" si="13"/>
        <v>14</v>
      </c>
      <c r="H42" s="172"/>
      <c r="I42" s="171">
        <f t="shared" si="14"/>
        <v>7</v>
      </c>
      <c r="J42" s="172"/>
      <c r="K42" s="171">
        <f t="shared" si="15"/>
        <v>8</v>
      </c>
      <c r="L42" s="172"/>
      <c r="M42" s="171">
        <f t="shared" si="16"/>
        <v>13</v>
      </c>
      <c r="N42" s="172"/>
      <c r="O42" s="171" t="str">
        <f t="shared" si="17"/>
        <v>-</v>
      </c>
      <c r="P42" s="172"/>
      <c r="Q42" s="171">
        <f t="shared" si="18"/>
        <v>12</v>
      </c>
      <c r="R42" s="172"/>
      <c r="S42" s="171">
        <f t="shared" si="19"/>
        <v>11</v>
      </c>
      <c r="T42" s="172"/>
      <c r="U42" s="171">
        <f t="shared" si="20"/>
        <v>10</v>
      </c>
      <c r="V42" s="172"/>
      <c r="W42" s="171">
        <f t="shared" si="21"/>
        <v>16</v>
      </c>
      <c r="X42" s="172"/>
      <c r="Y42" s="171" t="str">
        <f t="shared" si="22"/>
        <v>-</v>
      </c>
      <c r="Z42" s="172"/>
      <c r="AA42" s="171" t="str">
        <f t="shared" si="23"/>
        <v>-</v>
      </c>
      <c r="AB42" s="172"/>
      <c r="AC42" s="194">
        <f t="shared" si="8"/>
        <v>0</v>
      </c>
      <c r="AD42" s="194"/>
      <c r="AE42" s="194">
        <f t="shared" si="9"/>
        <v>0</v>
      </c>
      <c r="AF42" s="194"/>
      <c r="AG42" s="194">
        <f t="shared" si="10"/>
        <v>0</v>
      </c>
      <c r="AH42" s="195"/>
      <c r="AJ42" s="26">
        <f t="shared" si="24"/>
        <v>10</v>
      </c>
    </row>
    <row r="43" spans="2:36" x14ac:dyDescent="0.35">
      <c r="B43" s="13" t="s">
        <v>3</v>
      </c>
      <c r="C43" s="168">
        <f t="shared" si="11"/>
        <v>4</v>
      </c>
      <c r="D43" s="169"/>
      <c r="E43" s="168">
        <f t="shared" si="12"/>
        <v>15</v>
      </c>
      <c r="F43" s="169"/>
      <c r="G43" s="168">
        <f t="shared" si="13"/>
        <v>14</v>
      </c>
      <c r="H43" s="169"/>
      <c r="I43" s="168">
        <f t="shared" si="14"/>
        <v>13</v>
      </c>
      <c r="J43" s="169"/>
      <c r="K43" s="168">
        <f t="shared" si="15"/>
        <v>8</v>
      </c>
      <c r="L43" s="169"/>
      <c r="M43" s="168">
        <f t="shared" si="16"/>
        <v>12</v>
      </c>
      <c r="N43" s="169"/>
      <c r="O43" s="168">
        <f t="shared" si="17"/>
        <v>11</v>
      </c>
      <c r="P43" s="169"/>
      <c r="Q43" s="168">
        <f t="shared" si="18"/>
        <v>16</v>
      </c>
      <c r="R43" s="169"/>
      <c r="S43" s="168" t="str">
        <f t="shared" si="19"/>
        <v>-</v>
      </c>
      <c r="T43" s="169"/>
      <c r="U43" s="168" t="str">
        <f t="shared" si="20"/>
        <v>-</v>
      </c>
      <c r="V43" s="169"/>
      <c r="W43" s="168">
        <f t="shared" si="21"/>
        <v>6</v>
      </c>
      <c r="X43" s="169"/>
      <c r="Y43" s="168">
        <f t="shared" si="22"/>
        <v>9</v>
      </c>
      <c r="Z43" s="169"/>
      <c r="AA43" s="168" t="str">
        <f t="shared" si="23"/>
        <v>-</v>
      </c>
      <c r="AB43" s="169"/>
      <c r="AC43" s="168">
        <f t="shared" si="8"/>
        <v>0</v>
      </c>
      <c r="AD43" s="169"/>
      <c r="AE43" s="168">
        <f t="shared" si="9"/>
        <v>0</v>
      </c>
      <c r="AF43" s="169"/>
      <c r="AG43" s="168">
        <f t="shared" si="10"/>
        <v>0</v>
      </c>
      <c r="AH43" s="170"/>
      <c r="AJ43" s="26">
        <f t="shared" si="24"/>
        <v>10</v>
      </c>
    </row>
    <row r="44" spans="2:36" x14ac:dyDescent="0.35">
      <c r="B44" s="50" t="s">
        <v>184</v>
      </c>
      <c r="C44" s="171" t="str">
        <f t="shared" si="11"/>
        <v>-</v>
      </c>
      <c r="D44" s="172"/>
      <c r="E44" s="171">
        <f t="shared" si="12"/>
        <v>13</v>
      </c>
      <c r="F44" s="172"/>
      <c r="G44" s="171">
        <f t="shared" si="13"/>
        <v>16</v>
      </c>
      <c r="H44" s="172"/>
      <c r="I44" s="171">
        <f t="shared" si="14"/>
        <v>6</v>
      </c>
      <c r="J44" s="172"/>
      <c r="K44" s="171" t="str">
        <f t="shared" si="15"/>
        <v>-</v>
      </c>
      <c r="L44" s="172"/>
      <c r="M44" s="171">
        <f t="shared" si="16"/>
        <v>15</v>
      </c>
      <c r="N44" s="172"/>
      <c r="O44" s="171" t="str">
        <f t="shared" si="17"/>
        <v>-</v>
      </c>
      <c r="P44" s="172"/>
      <c r="Q44" s="171">
        <f t="shared" si="18"/>
        <v>12</v>
      </c>
      <c r="R44" s="172"/>
      <c r="S44" s="171" t="str">
        <f t="shared" si="19"/>
        <v>-</v>
      </c>
      <c r="T44" s="172"/>
      <c r="U44" s="171">
        <f t="shared" si="20"/>
        <v>8</v>
      </c>
      <c r="V44" s="172"/>
      <c r="W44" s="171">
        <f t="shared" si="21"/>
        <v>4</v>
      </c>
      <c r="X44" s="172"/>
      <c r="Y44" s="171">
        <f t="shared" si="22"/>
        <v>11</v>
      </c>
      <c r="Z44" s="172"/>
      <c r="AA44" s="171" t="str">
        <f t="shared" si="23"/>
        <v>-</v>
      </c>
      <c r="AB44" s="172"/>
      <c r="AC44" s="171">
        <f t="shared" si="8"/>
        <v>0</v>
      </c>
      <c r="AD44" s="172"/>
      <c r="AE44" s="171">
        <f t="shared" si="9"/>
        <v>0</v>
      </c>
      <c r="AF44" s="172"/>
      <c r="AG44" s="171">
        <f t="shared" si="10"/>
        <v>0</v>
      </c>
      <c r="AH44" s="173"/>
      <c r="AJ44" s="26">
        <f t="shared" si="24"/>
        <v>8</v>
      </c>
    </row>
    <row r="45" spans="2:36" x14ac:dyDescent="0.35">
      <c r="B45" s="13" t="s">
        <v>230</v>
      </c>
      <c r="C45" s="168">
        <f t="shared" si="11"/>
        <v>7</v>
      </c>
      <c r="D45" s="169"/>
      <c r="E45" s="168">
        <f t="shared" si="12"/>
        <v>15</v>
      </c>
      <c r="F45" s="169"/>
      <c r="G45" s="168">
        <f t="shared" si="13"/>
        <v>16</v>
      </c>
      <c r="H45" s="169"/>
      <c r="I45" s="168" t="str">
        <f t="shared" si="14"/>
        <v>-</v>
      </c>
      <c r="J45" s="169"/>
      <c r="K45" s="168">
        <f t="shared" si="15"/>
        <v>10</v>
      </c>
      <c r="L45" s="169"/>
      <c r="M45" s="168">
        <f t="shared" si="16"/>
        <v>8</v>
      </c>
      <c r="N45" s="169"/>
      <c r="O45" s="168" t="str">
        <f t="shared" si="17"/>
        <v>-</v>
      </c>
      <c r="P45" s="169"/>
      <c r="Q45" s="168">
        <f t="shared" si="18"/>
        <v>12</v>
      </c>
      <c r="R45" s="169"/>
      <c r="S45" s="168">
        <f t="shared" si="19"/>
        <v>9</v>
      </c>
      <c r="T45" s="169"/>
      <c r="U45" s="168" t="str">
        <f t="shared" si="20"/>
        <v>-</v>
      </c>
      <c r="V45" s="169"/>
      <c r="W45" s="168" t="str">
        <f t="shared" si="21"/>
        <v>-</v>
      </c>
      <c r="X45" s="169"/>
      <c r="Y45" s="168">
        <f t="shared" si="22"/>
        <v>14</v>
      </c>
      <c r="Z45" s="169"/>
      <c r="AA45" s="168">
        <f t="shared" si="23"/>
        <v>4</v>
      </c>
      <c r="AB45" s="169"/>
      <c r="AC45" s="168"/>
      <c r="AD45" s="169"/>
      <c r="AE45" s="75"/>
      <c r="AF45" s="76"/>
      <c r="AG45" s="75"/>
      <c r="AH45" s="77"/>
      <c r="AJ45" s="26">
        <f t="shared" si="24"/>
        <v>9</v>
      </c>
    </row>
    <row r="46" spans="2:36" ht="15" thickBot="1" x14ac:dyDescent="0.4">
      <c r="B46" s="80" t="s">
        <v>185</v>
      </c>
      <c r="C46" s="174">
        <f t="shared" si="11"/>
        <v>10</v>
      </c>
      <c r="D46" s="175"/>
      <c r="E46" s="174">
        <f t="shared" si="12"/>
        <v>15</v>
      </c>
      <c r="F46" s="175"/>
      <c r="G46" s="174">
        <f t="shared" si="13"/>
        <v>16</v>
      </c>
      <c r="H46" s="175"/>
      <c r="I46" s="174">
        <f t="shared" si="14"/>
        <v>9</v>
      </c>
      <c r="J46" s="175"/>
      <c r="K46" s="174" t="str">
        <f t="shared" si="15"/>
        <v>-</v>
      </c>
      <c r="L46" s="175"/>
      <c r="M46" s="174">
        <f t="shared" si="16"/>
        <v>11</v>
      </c>
      <c r="N46" s="175"/>
      <c r="O46" s="174" t="str">
        <f t="shared" si="17"/>
        <v>-</v>
      </c>
      <c r="P46" s="175"/>
      <c r="Q46" s="174">
        <f t="shared" si="18"/>
        <v>12</v>
      </c>
      <c r="R46" s="175"/>
      <c r="S46" s="174" t="str">
        <f t="shared" si="19"/>
        <v>-</v>
      </c>
      <c r="T46" s="175"/>
      <c r="U46" s="174" t="str">
        <f t="shared" si="20"/>
        <v>-</v>
      </c>
      <c r="V46" s="175"/>
      <c r="W46" s="174">
        <f t="shared" si="21"/>
        <v>8</v>
      </c>
      <c r="X46" s="175"/>
      <c r="Y46" s="174">
        <f t="shared" si="22"/>
        <v>14</v>
      </c>
      <c r="Z46" s="175"/>
      <c r="AA46" s="174" t="str">
        <f t="shared" si="23"/>
        <v>-</v>
      </c>
      <c r="AB46" s="175"/>
      <c r="AC46" s="174">
        <f t="shared" ref="AC46:AG46" si="25">IF(AC21="",AD21,"-")</f>
        <v>0</v>
      </c>
      <c r="AD46" s="175"/>
      <c r="AE46" s="190">
        <f t="shared" si="25"/>
        <v>0</v>
      </c>
      <c r="AF46" s="196"/>
      <c r="AG46" s="190">
        <f t="shared" si="25"/>
        <v>0</v>
      </c>
      <c r="AH46" s="191"/>
      <c r="AJ46" s="26">
        <f t="shared" si="24"/>
        <v>8</v>
      </c>
    </row>
    <row r="47" spans="2:36" x14ac:dyDescent="0.35">
      <c r="L47" s="12"/>
    </row>
    <row r="49" spans="5:5" x14ac:dyDescent="0.35">
      <c r="E49" t="s">
        <v>33</v>
      </c>
    </row>
  </sheetData>
  <mergeCells count="335">
    <mergeCell ref="S3:T3"/>
    <mergeCell ref="AG3:AH3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3:V3"/>
    <mergeCell ref="W3:X3"/>
    <mergeCell ref="Y3:Z3"/>
    <mergeCell ref="AA3:AB3"/>
    <mergeCell ref="AC3:AD3"/>
    <mergeCell ref="AE3:AF3"/>
    <mergeCell ref="C3:D3"/>
    <mergeCell ref="E3:F3"/>
    <mergeCell ref="G3:H3"/>
    <mergeCell ref="I3:J3"/>
    <mergeCell ref="K3:L3"/>
    <mergeCell ref="M3:N3"/>
    <mergeCell ref="O3:P3"/>
    <mergeCell ref="Q3:R3"/>
    <mergeCell ref="AG22:AH22"/>
    <mergeCell ref="C23:AI23"/>
    <mergeCell ref="C28:D28"/>
    <mergeCell ref="E28:F28"/>
    <mergeCell ref="G28:H28"/>
    <mergeCell ref="I28:J28"/>
    <mergeCell ref="K28:L28"/>
    <mergeCell ref="M28:N28"/>
    <mergeCell ref="O28:P28"/>
    <mergeCell ref="Q28:R28"/>
    <mergeCell ref="U22:V22"/>
    <mergeCell ref="W22:X22"/>
    <mergeCell ref="Y22:Z22"/>
    <mergeCell ref="AA22:AB22"/>
    <mergeCell ref="AC22:AD22"/>
    <mergeCell ref="AE22:AF22"/>
    <mergeCell ref="AE28:AF28"/>
    <mergeCell ref="AG28:AH28"/>
    <mergeCell ref="U28:V28"/>
    <mergeCell ref="W28:X28"/>
    <mergeCell ref="Y28:Z28"/>
    <mergeCell ref="AA28:AB28"/>
    <mergeCell ref="AC28:AD28"/>
    <mergeCell ref="C29:D29"/>
    <mergeCell ref="E29:F29"/>
    <mergeCell ref="G29:H29"/>
    <mergeCell ref="I29:J29"/>
    <mergeCell ref="K29:L29"/>
    <mergeCell ref="M29:N29"/>
    <mergeCell ref="O29:P29"/>
    <mergeCell ref="Q29:R29"/>
    <mergeCell ref="S28:T28"/>
    <mergeCell ref="S30:T30"/>
    <mergeCell ref="AE29:AF29"/>
    <mergeCell ref="AG29:AH29"/>
    <mergeCell ref="C30:D30"/>
    <mergeCell ref="E30:F30"/>
    <mergeCell ref="G30:H30"/>
    <mergeCell ref="I30:J30"/>
    <mergeCell ref="K30:L30"/>
    <mergeCell ref="M30:N30"/>
    <mergeCell ref="O30:P30"/>
    <mergeCell ref="Q30:R30"/>
    <mergeCell ref="S29:T29"/>
    <mergeCell ref="U29:V29"/>
    <mergeCell ref="W29:X29"/>
    <mergeCell ref="Y29:Z29"/>
    <mergeCell ref="AA29:AB29"/>
    <mergeCell ref="AC29:AD29"/>
    <mergeCell ref="AE30:AF30"/>
    <mergeCell ref="AG30:AH30"/>
    <mergeCell ref="U30:V30"/>
    <mergeCell ref="W30:X30"/>
    <mergeCell ref="Y30:Z30"/>
    <mergeCell ref="AA30:AB30"/>
    <mergeCell ref="AC30:AD30"/>
    <mergeCell ref="AG31:AH31"/>
    <mergeCell ref="C32:D32"/>
    <mergeCell ref="E32:F32"/>
    <mergeCell ref="G32:H32"/>
    <mergeCell ref="I32:J32"/>
    <mergeCell ref="K32:L32"/>
    <mergeCell ref="M32:N32"/>
    <mergeCell ref="O32:P32"/>
    <mergeCell ref="Q32:R32"/>
    <mergeCell ref="S31:T31"/>
    <mergeCell ref="U31:V31"/>
    <mergeCell ref="W31:X31"/>
    <mergeCell ref="Y31:Z31"/>
    <mergeCell ref="AA31:AB31"/>
    <mergeCell ref="AC31:AD31"/>
    <mergeCell ref="AE32:AF32"/>
    <mergeCell ref="AG32:AH32"/>
    <mergeCell ref="U32:V32"/>
    <mergeCell ref="W32:X32"/>
    <mergeCell ref="Y32:Z32"/>
    <mergeCell ref="AA32:AB32"/>
    <mergeCell ref="AC32:AD32"/>
    <mergeCell ref="C31:D31"/>
    <mergeCell ref="E31:F31"/>
    <mergeCell ref="G33:H33"/>
    <mergeCell ref="I33:J33"/>
    <mergeCell ref="K33:L33"/>
    <mergeCell ref="M33:N33"/>
    <mergeCell ref="O33:P33"/>
    <mergeCell ref="Q33:R33"/>
    <mergeCell ref="S32:T32"/>
    <mergeCell ref="AE31:AF31"/>
    <mergeCell ref="G31:H31"/>
    <mergeCell ref="I31:J31"/>
    <mergeCell ref="K31:L31"/>
    <mergeCell ref="M31:N31"/>
    <mergeCell ref="O31:P31"/>
    <mergeCell ref="Q31:R31"/>
    <mergeCell ref="AE33:AF33"/>
    <mergeCell ref="AG33:AH33"/>
    <mergeCell ref="C34:D34"/>
    <mergeCell ref="E34:F34"/>
    <mergeCell ref="G34:H34"/>
    <mergeCell ref="I34:J34"/>
    <mergeCell ref="K34:L34"/>
    <mergeCell ref="M34:N34"/>
    <mergeCell ref="O34:P34"/>
    <mergeCell ref="Q34:R34"/>
    <mergeCell ref="S33:T33"/>
    <mergeCell ref="U33:V33"/>
    <mergeCell ref="W33:X33"/>
    <mergeCell ref="Y33:Z33"/>
    <mergeCell ref="AA33:AB33"/>
    <mergeCell ref="AC33:AD33"/>
    <mergeCell ref="AE34:AF34"/>
    <mergeCell ref="AG34:AH34"/>
    <mergeCell ref="U34:V34"/>
    <mergeCell ref="W34:X34"/>
    <mergeCell ref="Y34:Z34"/>
    <mergeCell ref="AA34:AB34"/>
    <mergeCell ref="AC34:AD34"/>
    <mergeCell ref="C33:D33"/>
    <mergeCell ref="E33:F33"/>
    <mergeCell ref="C35:D35"/>
    <mergeCell ref="E35:F35"/>
    <mergeCell ref="G35:H35"/>
    <mergeCell ref="I35:J35"/>
    <mergeCell ref="K35:L35"/>
    <mergeCell ref="M35:N35"/>
    <mergeCell ref="O35:P35"/>
    <mergeCell ref="Q35:R35"/>
    <mergeCell ref="S34:T34"/>
    <mergeCell ref="S36:T36"/>
    <mergeCell ref="AE35:AF35"/>
    <mergeCell ref="AG35:AH35"/>
    <mergeCell ref="C36:D36"/>
    <mergeCell ref="E36:F36"/>
    <mergeCell ref="G36:H36"/>
    <mergeCell ref="I36:J36"/>
    <mergeCell ref="K36:L36"/>
    <mergeCell ref="M36:N36"/>
    <mergeCell ref="O36:P36"/>
    <mergeCell ref="Q36:R36"/>
    <mergeCell ref="S35:T35"/>
    <mergeCell ref="U35:V35"/>
    <mergeCell ref="W35:X35"/>
    <mergeCell ref="Y35:Z35"/>
    <mergeCell ref="AA35:AB35"/>
    <mergeCell ref="AC35:AD35"/>
    <mergeCell ref="AE36:AF36"/>
    <mergeCell ref="AG36:AH36"/>
    <mergeCell ref="U36:V36"/>
    <mergeCell ref="W36:X36"/>
    <mergeCell ref="Y36:Z36"/>
    <mergeCell ref="AA36:AB36"/>
    <mergeCell ref="AC36:AD36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C37:D37"/>
    <mergeCell ref="E37:F37"/>
    <mergeCell ref="G39:H39"/>
    <mergeCell ref="I39:J39"/>
    <mergeCell ref="K39:L39"/>
    <mergeCell ref="M39:N39"/>
    <mergeCell ref="O39:P39"/>
    <mergeCell ref="Q39:R39"/>
    <mergeCell ref="S38:T38"/>
    <mergeCell ref="AE37:AF37"/>
    <mergeCell ref="G37:H37"/>
    <mergeCell ref="I37:J37"/>
    <mergeCell ref="K37:L37"/>
    <mergeCell ref="M37:N37"/>
    <mergeCell ref="O37:P37"/>
    <mergeCell ref="Q37:R37"/>
    <mergeCell ref="AE39:AF39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C39:D39"/>
    <mergeCell ref="E39:F39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S42:T42"/>
    <mergeCell ref="AE41:AF41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AE43:AF43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C43:D43"/>
    <mergeCell ref="E43:F43"/>
    <mergeCell ref="G43:H43"/>
    <mergeCell ref="I43:J43"/>
    <mergeCell ref="K43:L43"/>
    <mergeCell ref="M43:N43"/>
    <mergeCell ref="O43:P43"/>
    <mergeCell ref="Q43:R43"/>
    <mergeCell ref="Y45:Z45"/>
    <mergeCell ref="AA45:AB45"/>
    <mergeCell ref="AC45:AD45"/>
    <mergeCell ref="AE44:AF44"/>
    <mergeCell ref="AG44:AH44"/>
    <mergeCell ref="C45:D45"/>
    <mergeCell ref="E45:F45"/>
    <mergeCell ref="G45:H45"/>
    <mergeCell ref="I45:J45"/>
    <mergeCell ref="K45:L45"/>
    <mergeCell ref="M45:N45"/>
    <mergeCell ref="O45:P45"/>
    <mergeCell ref="Q45:R45"/>
    <mergeCell ref="S44:T44"/>
    <mergeCell ref="U44:V44"/>
    <mergeCell ref="W44:X44"/>
    <mergeCell ref="Y44:Z44"/>
    <mergeCell ref="AA44:AB44"/>
    <mergeCell ref="AC44:AD44"/>
    <mergeCell ref="C46:D46"/>
    <mergeCell ref="E46:F46"/>
    <mergeCell ref="G46:H46"/>
    <mergeCell ref="I46:J46"/>
    <mergeCell ref="K46:L46"/>
    <mergeCell ref="M46:N46"/>
    <mergeCell ref="S45:T45"/>
    <mergeCell ref="U45:V45"/>
    <mergeCell ref="W45:X45"/>
    <mergeCell ref="AA46:AB46"/>
    <mergeCell ref="AC46:AD46"/>
    <mergeCell ref="AE46:AF46"/>
    <mergeCell ref="AG46:AH46"/>
    <mergeCell ref="O46:P46"/>
    <mergeCell ref="Q46:R46"/>
    <mergeCell ref="S46:T46"/>
    <mergeCell ref="U46:V46"/>
    <mergeCell ref="W46:X46"/>
    <mergeCell ref="Y46:Z46"/>
  </mergeCells>
  <conditionalFormatting sqref="AI4:AI21">
    <cfRule type="cellIs" dxfId="348" priority="2" operator="equal">
      <formula>130</formula>
    </cfRule>
  </conditionalFormatting>
  <conditionalFormatting sqref="C4:AI22">
    <cfRule type="cellIs" dxfId="347" priority="3" operator="equal">
      <formula>"OAK"</formula>
    </cfRule>
    <cfRule type="cellIs" dxfId="346" priority="4" operator="equal">
      <formula>"LAR"</formula>
    </cfRule>
    <cfRule type="cellIs" dxfId="345" priority="5" operator="equal">
      <formula>"DET"</formula>
    </cfRule>
    <cfRule type="cellIs" dxfId="344" priority="6" operator="equal">
      <formula>"NYJ"</formula>
    </cfRule>
    <cfRule type="cellIs" dxfId="343" priority="7" operator="equal">
      <formula>"GB"</formula>
    </cfRule>
    <cfRule type="cellIs" dxfId="342" priority="8" operator="equal">
      <formula>"CHI"</formula>
    </cfRule>
    <cfRule type="cellIs" dxfId="341" priority="9" operator="equal">
      <formula>"ARI"</formula>
    </cfRule>
    <cfRule type="cellIs" dxfId="340" priority="10" operator="equal">
      <formula>"WAS"</formula>
    </cfRule>
    <cfRule type="cellIs" dxfId="339" priority="11" operator="equal">
      <formula>"CAR"</formula>
    </cfRule>
    <cfRule type="cellIs" dxfId="338" priority="12" operator="equal">
      <formula>"DAL"</formula>
    </cfRule>
    <cfRule type="cellIs" dxfId="337" priority="13" operator="equal">
      <formula>"DEN"</formula>
    </cfRule>
    <cfRule type="cellIs" dxfId="336" priority="14" operator="equal">
      <formula>"SEA"</formula>
    </cfRule>
    <cfRule type="cellIs" dxfId="335" priority="15" operator="equal">
      <formula>"LAC"</formula>
    </cfRule>
    <cfRule type="cellIs" dxfId="334" priority="16" operator="equal">
      <formula>"KC"</formula>
    </cfRule>
    <cfRule type="cellIs" dxfId="333" priority="17" operator="equal">
      <formula>"CLE"</formula>
    </cfRule>
    <cfRule type="cellIs" dxfId="332" priority="18" operator="equal">
      <formula>"PIT"</formula>
    </cfRule>
    <cfRule type="cellIs" dxfId="331" priority="19" operator="equal">
      <formula>"IND"</formula>
    </cfRule>
    <cfRule type="cellIs" dxfId="330" priority="20" operator="equal">
      <formula>"CIN"</formula>
    </cfRule>
    <cfRule type="cellIs" dxfId="329" priority="21" operator="equal">
      <formula>"MIA"</formula>
    </cfRule>
    <cfRule type="cellIs" dxfId="328" priority="22" operator="equal">
      <formula>"TEN"</formula>
    </cfRule>
    <cfRule type="cellIs" dxfId="327" priority="23" operator="equal">
      <formula>"MIN"</formula>
    </cfRule>
    <cfRule type="cellIs" dxfId="326" priority="24" operator="equal">
      <formula>"SF"</formula>
    </cfRule>
    <cfRule type="cellIs" dxfId="325" priority="25" operator="equal">
      <formula>"NE"</formula>
    </cfRule>
    <cfRule type="cellIs" dxfId="324" priority="26" operator="equal">
      <formula>"HOU"</formula>
    </cfRule>
    <cfRule type="cellIs" dxfId="323" priority="27" operator="equal">
      <formula>"NO"</formula>
    </cfRule>
    <cfRule type="cellIs" dxfId="322" priority="28" operator="equal">
      <formula>"TB"</formula>
    </cfRule>
    <cfRule type="cellIs" dxfId="321" priority="29" operator="equal">
      <formula>"NYG"</formula>
    </cfRule>
    <cfRule type="cellIs" dxfId="320" priority="30" operator="equal">
      <formula>"JAX"</formula>
    </cfRule>
    <cfRule type="cellIs" dxfId="319" priority="31" operator="equal">
      <formula>"BAL"</formula>
    </cfRule>
    <cfRule type="cellIs" dxfId="318" priority="32" operator="equal">
      <formula>"BUF"</formula>
    </cfRule>
    <cfRule type="cellIs" dxfId="317" priority="33" operator="equal">
      <formula>"PHI"</formula>
    </cfRule>
    <cfRule type="cellIs" dxfId="316" priority="34" operator="equal">
      <formula>"ATL"</formula>
    </cfRule>
  </conditionalFormatting>
  <conditionalFormatting sqref="AJ4:AJ21">
    <cfRule type="top10" dxfId="315" priority="1" rank="1"/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B94FC-8061-47FB-A403-029E0ACBD2B1}">
  <dimension ref="A1:AK49"/>
  <sheetViews>
    <sheetView showGridLines="0" showZeros="0" zoomScale="93" zoomScaleNormal="93" workbookViewId="0">
      <selection activeCell="AC29" sqref="AC29:AD46"/>
    </sheetView>
  </sheetViews>
  <sheetFormatPr defaultRowHeight="14.5" x14ac:dyDescent="0.35"/>
  <cols>
    <col min="1" max="1" width="3.26953125" customWidth="1"/>
    <col min="2" max="2" width="9.81640625" bestFit="1" customWidth="1"/>
    <col min="3" max="3" width="6.453125" customWidth="1"/>
    <col min="4" max="4" width="2.81640625" customWidth="1"/>
    <col min="5" max="5" width="6.453125" customWidth="1"/>
    <col min="6" max="6" width="2.81640625" customWidth="1"/>
    <col min="7" max="7" width="6.453125" customWidth="1"/>
    <col min="8" max="8" width="2.81640625" customWidth="1"/>
    <col min="9" max="9" width="6.453125" customWidth="1"/>
    <col min="10" max="10" width="2.81640625" customWidth="1"/>
    <col min="11" max="11" width="6.453125" customWidth="1"/>
    <col min="12" max="12" width="2.81640625" customWidth="1"/>
    <col min="13" max="13" width="6.453125" customWidth="1"/>
    <col min="14" max="14" width="2.81640625" customWidth="1"/>
    <col min="15" max="15" width="6.453125" customWidth="1"/>
    <col min="16" max="16" width="2.81640625" customWidth="1"/>
    <col min="17" max="17" width="6.453125" customWidth="1"/>
    <col min="18" max="18" width="2.81640625" customWidth="1"/>
    <col min="19" max="19" width="6.453125" customWidth="1"/>
    <col min="20" max="20" width="2.81640625" customWidth="1"/>
    <col min="21" max="21" width="6.453125" customWidth="1"/>
    <col min="22" max="22" width="2.81640625" customWidth="1"/>
    <col min="23" max="23" width="6.453125" customWidth="1"/>
    <col min="24" max="24" width="2.81640625" customWidth="1"/>
    <col min="25" max="25" width="6.453125" customWidth="1"/>
    <col min="26" max="26" width="2.81640625" customWidth="1"/>
    <col min="27" max="27" width="6.453125" customWidth="1"/>
    <col min="28" max="28" width="2.81640625" customWidth="1"/>
    <col min="29" max="29" width="6.453125" customWidth="1"/>
    <col min="30" max="30" width="2.81640625" customWidth="1"/>
    <col min="31" max="31" width="6.453125" hidden="1" customWidth="1"/>
    <col min="32" max="32" width="2.81640625" hidden="1" customWidth="1"/>
    <col min="33" max="33" width="6.453125" hidden="1" customWidth="1"/>
    <col min="34" max="34" width="2.81640625" hidden="1" customWidth="1"/>
    <col min="35" max="35" width="8.7265625" hidden="1" customWidth="1"/>
    <col min="36" max="36" width="8.6328125" customWidth="1"/>
  </cols>
  <sheetData>
    <row r="1" spans="1:36" ht="9" customHeight="1" x14ac:dyDescent="0.35">
      <c r="A1" t="s">
        <v>33</v>
      </c>
    </row>
    <row r="2" spans="1:36" ht="15" thickBot="1" x14ac:dyDescent="0.4">
      <c r="B2" s="177" t="s">
        <v>187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</row>
    <row r="3" spans="1:36" ht="15" thickBot="1" x14ac:dyDescent="0.4">
      <c r="B3" s="2" t="s">
        <v>0</v>
      </c>
      <c r="C3" s="181" t="s">
        <v>266</v>
      </c>
      <c r="D3" s="181"/>
      <c r="E3" s="181" t="s">
        <v>267</v>
      </c>
      <c r="F3" s="181"/>
      <c r="G3" s="181" t="s">
        <v>268</v>
      </c>
      <c r="H3" s="181"/>
      <c r="I3" s="181" t="s">
        <v>269</v>
      </c>
      <c r="J3" s="181"/>
      <c r="K3" s="181" t="s">
        <v>270</v>
      </c>
      <c r="L3" s="181"/>
      <c r="M3" s="181" t="s">
        <v>271</v>
      </c>
      <c r="N3" s="181"/>
      <c r="O3" s="181" t="s">
        <v>272</v>
      </c>
      <c r="P3" s="181"/>
      <c r="Q3" s="181" t="s">
        <v>273</v>
      </c>
      <c r="R3" s="181"/>
      <c r="S3" s="181" t="s">
        <v>274</v>
      </c>
      <c r="T3" s="181"/>
      <c r="U3" s="181" t="s">
        <v>275</v>
      </c>
      <c r="V3" s="181"/>
      <c r="W3" s="181" t="s">
        <v>276</v>
      </c>
      <c r="X3" s="181"/>
      <c r="Y3" s="181" t="s">
        <v>277</v>
      </c>
      <c r="Z3" s="181"/>
      <c r="AA3" s="181" t="s">
        <v>278</v>
      </c>
      <c r="AB3" s="181"/>
      <c r="AC3" s="181" t="s">
        <v>279</v>
      </c>
      <c r="AD3" s="181"/>
      <c r="AE3" s="187" t="s">
        <v>142</v>
      </c>
      <c r="AF3" s="188"/>
      <c r="AG3" s="187" t="s">
        <v>91</v>
      </c>
      <c r="AH3" s="188"/>
      <c r="AI3" s="33" t="s">
        <v>69</v>
      </c>
      <c r="AJ3" s="118" t="s">
        <v>32</v>
      </c>
    </row>
    <row r="4" spans="1:36" x14ac:dyDescent="0.35">
      <c r="A4">
        <f>RANK(AJ4,$AJ$4:$AJ$21,0)</f>
        <v>13</v>
      </c>
      <c r="B4" s="52" t="s">
        <v>1</v>
      </c>
      <c r="C4" s="5" t="s">
        <v>145</v>
      </c>
      <c r="D4" s="117">
        <v>6</v>
      </c>
      <c r="E4" s="5" t="s">
        <v>127</v>
      </c>
      <c r="F4" s="117">
        <v>9</v>
      </c>
      <c r="G4" s="5" t="s">
        <v>147</v>
      </c>
      <c r="H4" s="117">
        <v>12</v>
      </c>
      <c r="I4" s="5" t="s">
        <v>143</v>
      </c>
      <c r="J4" s="117">
        <v>15</v>
      </c>
      <c r="K4" s="5" t="s">
        <v>179</v>
      </c>
      <c r="L4" s="117">
        <v>5</v>
      </c>
      <c r="M4" s="5" t="s">
        <v>109</v>
      </c>
      <c r="N4" s="117">
        <v>8</v>
      </c>
      <c r="O4" s="5" t="s">
        <v>180</v>
      </c>
      <c r="P4" s="117">
        <v>16</v>
      </c>
      <c r="Q4" s="5" t="s">
        <v>192</v>
      </c>
      <c r="R4" s="117">
        <v>10</v>
      </c>
      <c r="S4" s="5" t="s">
        <v>110</v>
      </c>
      <c r="T4" s="117">
        <v>3</v>
      </c>
      <c r="U4" s="5" t="s">
        <v>231</v>
      </c>
      <c r="V4" s="117">
        <v>4</v>
      </c>
      <c r="W4" s="5" t="s">
        <v>149</v>
      </c>
      <c r="X4" s="117">
        <v>13</v>
      </c>
      <c r="Y4" s="5" t="s">
        <v>181</v>
      </c>
      <c r="Z4" s="117">
        <v>14</v>
      </c>
      <c r="AA4" s="5" t="s">
        <v>189</v>
      </c>
      <c r="AB4" s="117">
        <v>11</v>
      </c>
      <c r="AC4" s="5" t="s">
        <v>233</v>
      </c>
      <c r="AD4" s="117">
        <v>7</v>
      </c>
      <c r="AE4" s="5"/>
      <c r="AF4" s="117"/>
      <c r="AG4" s="5"/>
      <c r="AH4" s="117"/>
      <c r="AI4" s="7">
        <f>SUM(D4:AH4)</f>
        <v>133</v>
      </c>
      <c r="AJ4" s="7">
        <f t="shared" ref="AJ4:AJ21" si="0">SUM(C29,E29,G29,I29,K29,M29,O29,Q29,S29,U29,W29,Y29,AA29,AC29,AE29,AG29)</f>
        <v>81</v>
      </c>
    </row>
    <row r="5" spans="1:36" x14ac:dyDescent="0.35">
      <c r="A5">
        <f t="shared" ref="A5:A21" si="1">RANK(AJ5,$AJ$4:$AJ$21,0)</f>
        <v>15</v>
      </c>
      <c r="B5" s="8" t="s">
        <v>11</v>
      </c>
      <c r="C5" s="9" t="s">
        <v>214</v>
      </c>
      <c r="D5" s="10">
        <v>5</v>
      </c>
      <c r="E5" s="9" t="s">
        <v>209</v>
      </c>
      <c r="F5" s="10">
        <v>13</v>
      </c>
      <c r="G5" s="9" t="s">
        <v>221</v>
      </c>
      <c r="H5" s="10">
        <v>12</v>
      </c>
      <c r="I5" s="9" t="s">
        <v>218</v>
      </c>
      <c r="J5" s="10">
        <v>9</v>
      </c>
      <c r="K5" s="9" t="s">
        <v>229</v>
      </c>
      <c r="L5" s="10">
        <v>4</v>
      </c>
      <c r="M5" s="9" t="s">
        <v>237</v>
      </c>
      <c r="N5" s="10">
        <v>6</v>
      </c>
      <c r="O5" s="9" t="s">
        <v>215</v>
      </c>
      <c r="P5" s="10">
        <v>16</v>
      </c>
      <c r="Q5" s="9" t="s">
        <v>210</v>
      </c>
      <c r="R5" s="10">
        <v>14</v>
      </c>
      <c r="S5" s="9" t="s">
        <v>243</v>
      </c>
      <c r="T5" s="10">
        <v>8</v>
      </c>
      <c r="U5" s="9" t="s">
        <v>227</v>
      </c>
      <c r="V5" s="10">
        <v>7</v>
      </c>
      <c r="W5" s="9" t="s">
        <v>235</v>
      </c>
      <c r="X5" s="10">
        <v>10</v>
      </c>
      <c r="Y5" s="9" t="s">
        <v>220</v>
      </c>
      <c r="Z5" s="10">
        <v>15</v>
      </c>
      <c r="AA5" s="9" t="s">
        <v>206</v>
      </c>
      <c r="AB5" s="10">
        <v>11</v>
      </c>
      <c r="AC5" s="9" t="s">
        <v>236</v>
      </c>
      <c r="AD5" s="10">
        <v>3</v>
      </c>
      <c r="AE5" s="9"/>
      <c r="AF5" s="10"/>
      <c r="AG5" s="9"/>
      <c r="AH5" s="10"/>
      <c r="AI5" s="11">
        <f t="shared" ref="AI5:AI21" si="2">SUM(D5:AH5)</f>
        <v>133</v>
      </c>
      <c r="AJ5" s="11">
        <f t="shared" si="0"/>
        <v>78</v>
      </c>
    </row>
    <row r="6" spans="1:36" x14ac:dyDescent="0.35">
      <c r="A6">
        <f t="shared" si="1"/>
        <v>12</v>
      </c>
      <c r="B6" s="4" t="s">
        <v>2</v>
      </c>
      <c r="C6" s="5" t="s">
        <v>145</v>
      </c>
      <c r="D6" s="136">
        <v>5</v>
      </c>
      <c r="E6" s="5" t="s">
        <v>127</v>
      </c>
      <c r="F6" s="136">
        <v>8</v>
      </c>
      <c r="G6" s="5" t="s">
        <v>147</v>
      </c>
      <c r="H6" s="136">
        <v>10</v>
      </c>
      <c r="I6" s="5" t="s">
        <v>143</v>
      </c>
      <c r="J6" s="136">
        <v>13</v>
      </c>
      <c r="K6" s="5" t="s">
        <v>179</v>
      </c>
      <c r="L6" s="136">
        <v>4</v>
      </c>
      <c r="M6" s="5" t="s">
        <v>109</v>
      </c>
      <c r="N6" s="136">
        <v>11</v>
      </c>
      <c r="O6" s="5" t="s">
        <v>180</v>
      </c>
      <c r="P6" s="136">
        <v>16</v>
      </c>
      <c r="Q6" s="5" t="s">
        <v>192</v>
      </c>
      <c r="R6" s="136">
        <v>9</v>
      </c>
      <c r="S6" s="5" t="s">
        <v>110</v>
      </c>
      <c r="T6" s="136">
        <v>6</v>
      </c>
      <c r="U6" s="5" t="s">
        <v>231</v>
      </c>
      <c r="V6" s="136">
        <v>7</v>
      </c>
      <c r="W6" s="5" t="s">
        <v>149</v>
      </c>
      <c r="X6" s="136">
        <v>15</v>
      </c>
      <c r="Y6" s="5" t="s">
        <v>181</v>
      </c>
      <c r="Z6" s="136">
        <v>14</v>
      </c>
      <c r="AA6" s="5" t="s">
        <v>189</v>
      </c>
      <c r="AB6" s="136">
        <v>12</v>
      </c>
      <c r="AC6" s="5" t="s">
        <v>233</v>
      </c>
      <c r="AD6" s="136">
        <v>3</v>
      </c>
      <c r="AE6" s="5"/>
      <c r="AF6" s="119"/>
      <c r="AG6" s="5"/>
      <c r="AH6" s="119"/>
      <c r="AI6" s="7">
        <f t="shared" si="2"/>
        <v>133</v>
      </c>
      <c r="AJ6" s="7">
        <f t="shared" si="0"/>
        <v>82</v>
      </c>
    </row>
    <row r="7" spans="1:36" x14ac:dyDescent="0.35">
      <c r="A7">
        <f t="shared" si="1"/>
        <v>16</v>
      </c>
      <c r="B7" s="8" t="s">
        <v>5</v>
      </c>
      <c r="C7" s="9" t="s">
        <v>214</v>
      </c>
      <c r="D7" s="10">
        <v>6</v>
      </c>
      <c r="E7" s="9" t="s">
        <v>209</v>
      </c>
      <c r="F7" s="10">
        <v>8</v>
      </c>
      <c r="G7" s="9" t="s">
        <v>221</v>
      </c>
      <c r="H7" s="10">
        <v>9</v>
      </c>
      <c r="I7" s="9" t="s">
        <v>218</v>
      </c>
      <c r="J7" s="10">
        <v>13</v>
      </c>
      <c r="K7" s="9" t="s">
        <v>229</v>
      </c>
      <c r="L7" s="10">
        <v>5</v>
      </c>
      <c r="M7" s="9" t="s">
        <v>237</v>
      </c>
      <c r="N7" s="10">
        <v>3</v>
      </c>
      <c r="O7" s="9" t="s">
        <v>215</v>
      </c>
      <c r="P7" s="10">
        <v>16</v>
      </c>
      <c r="Q7" s="9" t="s">
        <v>210</v>
      </c>
      <c r="R7" s="10">
        <v>15</v>
      </c>
      <c r="S7" s="9" t="s">
        <v>243</v>
      </c>
      <c r="T7" s="10">
        <v>7</v>
      </c>
      <c r="U7" s="9" t="s">
        <v>227</v>
      </c>
      <c r="V7" s="10">
        <v>10</v>
      </c>
      <c r="W7" s="9" t="s">
        <v>235</v>
      </c>
      <c r="X7" s="10">
        <v>14</v>
      </c>
      <c r="Y7" s="9" t="s">
        <v>220</v>
      </c>
      <c r="Z7" s="10">
        <v>11</v>
      </c>
      <c r="AA7" s="9" t="s">
        <v>206</v>
      </c>
      <c r="AB7" s="10">
        <v>12</v>
      </c>
      <c r="AC7" s="9" t="s">
        <v>236</v>
      </c>
      <c r="AD7" s="10">
        <v>4</v>
      </c>
      <c r="AE7" s="9"/>
      <c r="AF7" s="10"/>
      <c r="AG7" s="9"/>
      <c r="AH7" s="10"/>
      <c r="AI7" s="11">
        <f t="shared" si="2"/>
        <v>133</v>
      </c>
      <c r="AJ7" s="11">
        <f t="shared" si="0"/>
        <v>76</v>
      </c>
    </row>
    <row r="8" spans="1:36" x14ac:dyDescent="0.35">
      <c r="A8">
        <f t="shared" si="1"/>
        <v>6</v>
      </c>
      <c r="B8" s="4" t="s">
        <v>13</v>
      </c>
      <c r="C8" s="5" t="s">
        <v>145</v>
      </c>
      <c r="D8" s="119">
        <v>5</v>
      </c>
      <c r="E8" s="5" t="s">
        <v>127</v>
      </c>
      <c r="F8" s="119">
        <v>8</v>
      </c>
      <c r="G8" s="5" t="s">
        <v>147</v>
      </c>
      <c r="H8" s="119">
        <v>7</v>
      </c>
      <c r="I8" s="5" t="s">
        <v>143</v>
      </c>
      <c r="J8" s="119">
        <v>12</v>
      </c>
      <c r="K8" s="5" t="s">
        <v>194</v>
      </c>
      <c r="L8" s="119">
        <v>6</v>
      </c>
      <c r="M8" s="5" t="s">
        <v>109</v>
      </c>
      <c r="N8" s="119">
        <v>11</v>
      </c>
      <c r="O8" s="5" t="s">
        <v>180</v>
      </c>
      <c r="P8" s="119">
        <v>16</v>
      </c>
      <c r="Q8" s="5" t="s">
        <v>192</v>
      </c>
      <c r="R8" s="119">
        <v>10</v>
      </c>
      <c r="S8" s="5" t="s">
        <v>110</v>
      </c>
      <c r="T8" s="119">
        <v>3</v>
      </c>
      <c r="U8" s="5" t="s">
        <v>231</v>
      </c>
      <c r="V8" s="119">
        <v>13</v>
      </c>
      <c r="W8" s="5" t="s">
        <v>149</v>
      </c>
      <c r="X8" s="119">
        <v>15</v>
      </c>
      <c r="Y8" s="5" t="s">
        <v>181</v>
      </c>
      <c r="Z8" s="119">
        <v>14</v>
      </c>
      <c r="AA8" s="5" t="s">
        <v>189</v>
      </c>
      <c r="AB8" s="119">
        <v>9</v>
      </c>
      <c r="AC8" s="5" t="s">
        <v>233</v>
      </c>
      <c r="AD8" s="119">
        <v>4</v>
      </c>
      <c r="AE8" s="5"/>
      <c r="AF8" s="119"/>
      <c r="AG8" s="5"/>
      <c r="AH8" s="119"/>
      <c r="AI8" s="7">
        <f t="shared" si="2"/>
        <v>133</v>
      </c>
      <c r="AJ8" s="7">
        <f t="shared" si="0"/>
        <v>87</v>
      </c>
    </row>
    <row r="9" spans="1:36" x14ac:dyDescent="0.35">
      <c r="A9">
        <f t="shared" si="1"/>
        <v>17</v>
      </c>
      <c r="B9" s="8" t="s">
        <v>9</v>
      </c>
      <c r="C9" s="9" t="s">
        <v>145</v>
      </c>
      <c r="D9" s="10">
        <v>6</v>
      </c>
      <c r="E9" s="9" t="s">
        <v>203</v>
      </c>
      <c r="F9" s="10">
        <v>4</v>
      </c>
      <c r="G9" s="9" t="s">
        <v>147</v>
      </c>
      <c r="H9" s="10">
        <v>8</v>
      </c>
      <c r="I9" s="9" t="s">
        <v>143</v>
      </c>
      <c r="J9" s="10">
        <v>7</v>
      </c>
      <c r="K9" s="9" t="s">
        <v>194</v>
      </c>
      <c r="L9" s="10">
        <v>9</v>
      </c>
      <c r="M9" s="9" t="s">
        <v>109</v>
      </c>
      <c r="N9" s="10">
        <v>12</v>
      </c>
      <c r="O9" s="9" t="s">
        <v>180</v>
      </c>
      <c r="P9" s="10">
        <v>16</v>
      </c>
      <c r="Q9" s="9" t="s">
        <v>192</v>
      </c>
      <c r="R9" s="10">
        <v>15</v>
      </c>
      <c r="S9" s="9" t="s">
        <v>110</v>
      </c>
      <c r="T9" s="10">
        <v>11</v>
      </c>
      <c r="U9" s="9" t="s">
        <v>231</v>
      </c>
      <c r="V9" s="10">
        <v>3</v>
      </c>
      <c r="W9" s="9" t="s">
        <v>149</v>
      </c>
      <c r="X9" s="10">
        <v>5</v>
      </c>
      <c r="Y9" s="9" t="s">
        <v>181</v>
      </c>
      <c r="Z9" s="10">
        <v>14</v>
      </c>
      <c r="AA9" s="9" t="s">
        <v>189</v>
      </c>
      <c r="AB9" s="10">
        <v>13</v>
      </c>
      <c r="AC9" s="9" t="s">
        <v>233</v>
      </c>
      <c r="AD9" s="10">
        <v>10</v>
      </c>
      <c r="AE9" s="9"/>
      <c r="AF9" s="10"/>
      <c r="AG9" s="9"/>
      <c r="AH9" s="10"/>
      <c r="AI9" s="11">
        <f t="shared" si="2"/>
        <v>133</v>
      </c>
      <c r="AJ9" s="11">
        <f t="shared" si="0"/>
        <v>69</v>
      </c>
    </row>
    <row r="10" spans="1:36" x14ac:dyDescent="0.35">
      <c r="A10">
        <f t="shared" si="1"/>
        <v>13</v>
      </c>
      <c r="B10" s="4" t="s">
        <v>10</v>
      </c>
      <c r="C10" s="5" t="s">
        <v>217</v>
      </c>
      <c r="D10" s="136">
        <v>6</v>
      </c>
      <c r="E10" s="5" t="s">
        <v>209</v>
      </c>
      <c r="F10" s="136">
        <v>7</v>
      </c>
      <c r="G10" s="5" t="s">
        <v>221</v>
      </c>
      <c r="H10" s="136">
        <v>15</v>
      </c>
      <c r="I10" s="5" t="s">
        <v>218</v>
      </c>
      <c r="J10" s="136">
        <v>8</v>
      </c>
      <c r="K10" s="5" t="s">
        <v>229</v>
      </c>
      <c r="L10" s="136">
        <v>4</v>
      </c>
      <c r="M10" s="5" t="s">
        <v>237</v>
      </c>
      <c r="N10" s="136">
        <v>14</v>
      </c>
      <c r="O10" s="5" t="s">
        <v>215</v>
      </c>
      <c r="P10" s="136">
        <v>16</v>
      </c>
      <c r="Q10" s="5" t="s">
        <v>210</v>
      </c>
      <c r="R10" s="136">
        <v>13</v>
      </c>
      <c r="S10" s="5" t="s">
        <v>243</v>
      </c>
      <c r="T10" s="136">
        <v>3</v>
      </c>
      <c r="U10" s="5" t="s">
        <v>227</v>
      </c>
      <c r="V10" s="136">
        <v>5</v>
      </c>
      <c r="W10" s="5" t="s">
        <v>235</v>
      </c>
      <c r="X10" s="136">
        <v>12</v>
      </c>
      <c r="Y10" s="5" t="s">
        <v>220</v>
      </c>
      <c r="Z10" s="136">
        <v>11</v>
      </c>
      <c r="AA10" s="5" t="s">
        <v>206</v>
      </c>
      <c r="AB10" s="136">
        <v>10</v>
      </c>
      <c r="AC10" s="5" t="s">
        <v>208</v>
      </c>
      <c r="AD10" s="136">
        <v>9</v>
      </c>
      <c r="AE10" s="5"/>
      <c r="AF10" s="119"/>
      <c r="AG10" s="5"/>
      <c r="AH10" s="119"/>
      <c r="AI10" s="7">
        <f t="shared" si="2"/>
        <v>133</v>
      </c>
      <c r="AJ10" s="7">
        <f t="shared" si="0"/>
        <v>81</v>
      </c>
    </row>
    <row r="11" spans="1:36" x14ac:dyDescent="0.35">
      <c r="A11">
        <f t="shared" si="1"/>
        <v>3</v>
      </c>
      <c r="B11" s="8" t="s">
        <v>14</v>
      </c>
      <c r="C11" s="9" t="s">
        <v>107</v>
      </c>
      <c r="D11" s="10">
        <v>3</v>
      </c>
      <c r="E11" s="9" t="s">
        <v>127</v>
      </c>
      <c r="F11" s="10">
        <v>13</v>
      </c>
      <c r="G11" s="9" t="s">
        <v>147</v>
      </c>
      <c r="H11" s="10">
        <v>14</v>
      </c>
      <c r="I11" s="9" t="s">
        <v>143</v>
      </c>
      <c r="J11" s="10">
        <v>12</v>
      </c>
      <c r="K11" s="9" t="s">
        <v>179</v>
      </c>
      <c r="L11" s="10">
        <v>4</v>
      </c>
      <c r="M11" s="9" t="s">
        <v>109</v>
      </c>
      <c r="N11" s="10">
        <v>9</v>
      </c>
      <c r="O11" s="9" t="s">
        <v>180</v>
      </c>
      <c r="P11" s="10">
        <v>16</v>
      </c>
      <c r="Q11" s="9" t="s">
        <v>192</v>
      </c>
      <c r="R11" s="10">
        <v>11</v>
      </c>
      <c r="S11" s="9" t="s">
        <v>108</v>
      </c>
      <c r="T11" s="10">
        <v>8</v>
      </c>
      <c r="U11" s="9" t="s">
        <v>249</v>
      </c>
      <c r="V11" s="10">
        <v>5</v>
      </c>
      <c r="W11" s="9" t="s">
        <v>149</v>
      </c>
      <c r="X11" s="10">
        <v>15</v>
      </c>
      <c r="Y11" s="9" t="s">
        <v>181</v>
      </c>
      <c r="Z11" s="10">
        <v>10</v>
      </c>
      <c r="AA11" s="9" t="s">
        <v>189</v>
      </c>
      <c r="AB11" s="10">
        <v>6</v>
      </c>
      <c r="AC11" s="9" t="s">
        <v>191</v>
      </c>
      <c r="AD11" s="10">
        <v>7</v>
      </c>
      <c r="AE11" s="9"/>
      <c r="AF11" s="10"/>
      <c r="AG11" s="9"/>
      <c r="AH11" s="10"/>
      <c r="AI11" s="11">
        <f t="shared" si="2"/>
        <v>133</v>
      </c>
      <c r="AJ11" s="11">
        <f t="shared" si="0"/>
        <v>95</v>
      </c>
    </row>
    <row r="12" spans="1:36" x14ac:dyDescent="0.35">
      <c r="A12">
        <f t="shared" si="1"/>
        <v>18</v>
      </c>
      <c r="B12" s="4" t="s">
        <v>12</v>
      </c>
      <c r="C12" s="5" t="s">
        <v>107</v>
      </c>
      <c r="D12" s="136">
        <v>5</v>
      </c>
      <c r="E12" s="5" t="s">
        <v>127</v>
      </c>
      <c r="F12" s="136">
        <v>8</v>
      </c>
      <c r="G12" s="5" t="s">
        <v>147</v>
      </c>
      <c r="H12" s="136">
        <v>9</v>
      </c>
      <c r="I12" s="5" t="s">
        <v>143</v>
      </c>
      <c r="J12" s="136">
        <v>12</v>
      </c>
      <c r="K12" s="5" t="s">
        <v>179</v>
      </c>
      <c r="L12" s="136">
        <v>14</v>
      </c>
      <c r="M12" s="5" t="s">
        <v>109</v>
      </c>
      <c r="N12" s="136">
        <v>4</v>
      </c>
      <c r="O12" s="5" t="s">
        <v>180</v>
      </c>
      <c r="P12" s="136">
        <v>16</v>
      </c>
      <c r="Q12" s="5" t="s">
        <v>192</v>
      </c>
      <c r="R12" s="136">
        <v>15</v>
      </c>
      <c r="S12" s="5" t="s">
        <v>108</v>
      </c>
      <c r="T12" s="136">
        <v>3</v>
      </c>
      <c r="U12" s="5" t="s">
        <v>231</v>
      </c>
      <c r="V12" s="136">
        <v>13</v>
      </c>
      <c r="W12" s="5" t="s">
        <v>149</v>
      </c>
      <c r="X12" s="136">
        <v>11</v>
      </c>
      <c r="Y12" s="5" t="s">
        <v>181</v>
      </c>
      <c r="Z12" s="136">
        <v>10</v>
      </c>
      <c r="AA12" s="5" t="s">
        <v>189</v>
      </c>
      <c r="AB12" s="136">
        <v>7</v>
      </c>
      <c r="AC12" s="5" t="s">
        <v>233</v>
      </c>
      <c r="AD12" s="136">
        <v>6</v>
      </c>
      <c r="AE12" s="5"/>
      <c r="AF12" s="119"/>
      <c r="AG12" s="5"/>
      <c r="AH12" s="119"/>
      <c r="AI12" s="7">
        <f t="shared" si="2"/>
        <v>133</v>
      </c>
      <c r="AJ12" s="7">
        <f t="shared" si="0"/>
        <v>64</v>
      </c>
    </row>
    <row r="13" spans="1:36" x14ac:dyDescent="0.35">
      <c r="A13">
        <f t="shared" si="1"/>
        <v>10</v>
      </c>
      <c r="B13" s="8" t="s">
        <v>8</v>
      </c>
      <c r="C13" s="9" t="s">
        <v>145</v>
      </c>
      <c r="D13" s="10">
        <v>7</v>
      </c>
      <c r="E13" s="9" t="s">
        <v>127</v>
      </c>
      <c r="F13" s="10">
        <v>10</v>
      </c>
      <c r="G13" s="9" t="s">
        <v>147</v>
      </c>
      <c r="H13" s="10">
        <v>12</v>
      </c>
      <c r="I13" s="9" t="s">
        <v>143</v>
      </c>
      <c r="J13" s="10">
        <v>8</v>
      </c>
      <c r="K13" s="9" t="s">
        <v>194</v>
      </c>
      <c r="L13" s="10">
        <v>5</v>
      </c>
      <c r="M13" s="9" t="s">
        <v>237</v>
      </c>
      <c r="N13" s="10">
        <v>13</v>
      </c>
      <c r="O13" s="9" t="s">
        <v>180</v>
      </c>
      <c r="P13" s="10">
        <v>16</v>
      </c>
      <c r="Q13" s="9" t="s">
        <v>192</v>
      </c>
      <c r="R13" s="10">
        <v>14</v>
      </c>
      <c r="S13" s="9" t="s">
        <v>110</v>
      </c>
      <c r="T13" s="10">
        <v>4</v>
      </c>
      <c r="U13" s="9" t="s">
        <v>231</v>
      </c>
      <c r="V13" s="10">
        <v>3</v>
      </c>
      <c r="W13" s="9" t="s">
        <v>149</v>
      </c>
      <c r="X13" s="10">
        <v>15</v>
      </c>
      <c r="Y13" s="9" t="s">
        <v>181</v>
      </c>
      <c r="Z13" s="10">
        <v>11</v>
      </c>
      <c r="AA13" s="9" t="s">
        <v>189</v>
      </c>
      <c r="AB13" s="10">
        <v>9</v>
      </c>
      <c r="AC13" s="9" t="s">
        <v>233</v>
      </c>
      <c r="AD13" s="10">
        <v>6</v>
      </c>
      <c r="AE13" s="9"/>
      <c r="AF13" s="10"/>
      <c r="AG13" s="9"/>
      <c r="AH13" s="10"/>
      <c r="AI13" s="11">
        <f t="shared" si="2"/>
        <v>133</v>
      </c>
      <c r="AJ13" s="11">
        <f t="shared" si="0"/>
        <v>85</v>
      </c>
    </row>
    <row r="14" spans="1:36" x14ac:dyDescent="0.35">
      <c r="A14">
        <f t="shared" si="1"/>
        <v>4</v>
      </c>
      <c r="B14" s="4" t="s">
        <v>6</v>
      </c>
      <c r="C14" s="5" t="s">
        <v>242</v>
      </c>
      <c r="D14" s="136">
        <v>10</v>
      </c>
      <c r="E14" s="5" t="s">
        <v>394</v>
      </c>
      <c r="F14" s="136">
        <v>9</v>
      </c>
      <c r="G14" s="5" t="s">
        <v>239</v>
      </c>
      <c r="H14" s="136">
        <v>5</v>
      </c>
      <c r="I14" s="5" t="s">
        <v>143</v>
      </c>
      <c r="J14" s="136">
        <v>15</v>
      </c>
      <c r="K14" s="5" t="s">
        <v>253</v>
      </c>
      <c r="L14" s="136">
        <v>4</v>
      </c>
      <c r="M14" s="5" t="s">
        <v>237</v>
      </c>
      <c r="N14" s="136">
        <v>13</v>
      </c>
      <c r="O14" s="5" t="s">
        <v>215</v>
      </c>
      <c r="P14" s="136">
        <v>16</v>
      </c>
      <c r="Q14" s="5" t="s">
        <v>192</v>
      </c>
      <c r="R14" s="136">
        <v>6</v>
      </c>
      <c r="S14" s="5" t="s">
        <v>243</v>
      </c>
      <c r="T14" s="136">
        <v>3</v>
      </c>
      <c r="U14" s="5" t="s">
        <v>231</v>
      </c>
      <c r="V14" s="136">
        <v>8</v>
      </c>
      <c r="W14" s="5" t="s">
        <v>149</v>
      </c>
      <c r="X14" s="136">
        <v>11</v>
      </c>
      <c r="Y14" s="5" t="s">
        <v>181</v>
      </c>
      <c r="Z14" s="136">
        <v>14</v>
      </c>
      <c r="AA14" s="5" t="s">
        <v>189</v>
      </c>
      <c r="AB14" s="136">
        <v>12</v>
      </c>
      <c r="AC14" s="5" t="s">
        <v>233</v>
      </c>
      <c r="AD14" s="136">
        <v>7</v>
      </c>
      <c r="AE14" s="5"/>
      <c r="AF14" s="119"/>
      <c r="AG14" s="5"/>
      <c r="AH14" s="119"/>
      <c r="AI14" s="7">
        <f t="shared" si="2"/>
        <v>133</v>
      </c>
      <c r="AJ14" s="7">
        <f t="shared" si="0"/>
        <v>92</v>
      </c>
    </row>
    <row r="15" spans="1:36" x14ac:dyDescent="0.35">
      <c r="A15">
        <f t="shared" si="1"/>
        <v>9</v>
      </c>
      <c r="B15" s="8" t="s">
        <v>4</v>
      </c>
      <c r="C15" s="9" t="s">
        <v>145</v>
      </c>
      <c r="D15" s="10">
        <v>8</v>
      </c>
      <c r="E15" s="9" t="s">
        <v>127</v>
      </c>
      <c r="F15" s="10">
        <v>11</v>
      </c>
      <c r="G15" s="9" t="s">
        <v>147</v>
      </c>
      <c r="H15" s="10">
        <v>9</v>
      </c>
      <c r="I15" s="9" t="s">
        <v>143</v>
      </c>
      <c r="J15" s="10">
        <v>16</v>
      </c>
      <c r="K15" s="9" t="s">
        <v>194</v>
      </c>
      <c r="L15" s="10">
        <v>4</v>
      </c>
      <c r="M15" s="9" t="s">
        <v>109</v>
      </c>
      <c r="N15" s="10">
        <v>5</v>
      </c>
      <c r="O15" s="9" t="s">
        <v>180</v>
      </c>
      <c r="P15" s="10">
        <v>15</v>
      </c>
      <c r="Q15" s="9" t="s">
        <v>192</v>
      </c>
      <c r="R15" s="10">
        <v>12</v>
      </c>
      <c r="S15" s="9" t="s">
        <v>108</v>
      </c>
      <c r="T15" s="10">
        <v>3</v>
      </c>
      <c r="U15" s="9" t="s">
        <v>231</v>
      </c>
      <c r="V15" s="10">
        <v>7</v>
      </c>
      <c r="W15" s="9" t="s">
        <v>149</v>
      </c>
      <c r="X15" s="10">
        <v>14</v>
      </c>
      <c r="Y15" s="9" t="s">
        <v>181</v>
      </c>
      <c r="Z15" s="10">
        <v>10</v>
      </c>
      <c r="AA15" s="9" t="s">
        <v>189</v>
      </c>
      <c r="AB15" s="10">
        <v>13</v>
      </c>
      <c r="AC15" s="9" t="s">
        <v>233</v>
      </c>
      <c r="AD15" s="10">
        <v>6</v>
      </c>
      <c r="AE15" s="9"/>
      <c r="AF15" s="10"/>
      <c r="AG15" s="9"/>
      <c r="AH15" s="10"/>
      <c r="AI15" s="11">
        <f t="shared" si="2"/>
        <v>133</v>
      </c>
      <c r="AJ15" s="11">
        <f t="shared" si="0"/>
        <v>86</v>
      </c>
    </row>
    <row r="16" spans="1:36" x14ac:dyDescent="0.35">
      <c r="A16">
        <f t="shared" si="1"/>
        <v>11</v>
      </c>
      <c r="B16" s="4" t="s">
        <v>7</v>
      </c>
      <c r="C16" s="5" t="s">
        <v>145</v>
      </c>
      <c r="D16" s="136">
        <v>4</v>
      </c>
      <c r="E16" s="5" t="s">
        <v>127</v>
      </c>
      <c r="F16" s="136">
        <v>12</v>
      </c>
      <c r="G16" s="5" t="s">
        <v>147</v>
      </c>
      <c r="H16" s="136">
        <v>9</v>
      </c>
      <c r="I16" s="5" t="s">
        <v>143</v>
      </c>
      <c r="J16" s="136">
        <v>15</v>
      </c>
      <c r="K16" s="5" t="s">
        <v>179</v>
      </c>
      <c r="L16" s="136">
        <v>3</v>
      </c>
      <c r="M16" s="5" t="s">
        <v>109</v>
      </c>
      <c r="N16" s="136">
        <v>10</v>
      </c>
      <c r="O16" s="5" t="s">
        <v>180</v>
      </c>
      <c r="P16" s="136">
        <v>16</v>
      </c>
      <c r="Q16" s="5" t="s">
        <v>192</v>
      </c>
      <c r="R16" s="136">
        <v>8</v>
      </c>
      <c r="S16" s="5" t="s">
        <v>110</v>
      </c>
      <c r="T16" s="136">
        <v>5</v>
      </c>
      <c r="U16" s="5" t="s">
        <v>231</v>
      </c>
      <c r="V16" s="136">
        <v>7</v>
      </c>
      <c r="W16" s="5" t="s">
        <v>149</v>
      </c>
      <c r="X16" s="136">
        <v>14</v>
      </c>
      <c r="Y16" s="5" t="s">
        <v>181</v>
      </c>
      <c r="Z16" s="136">
        <v>13</v>
      </c>
      <c r="AA16" s="5" t="s">
        <v>189</v>
      </c>
      <c r="AB16" s="136">
        <v>11</v>
      </c>
      <c r="AC16" s="5" t="s">
        <v>233</v>
      </c>
      <c r="AD16" s="136">
        <v>6</v>
      </c>
      <c r="AE16" s="5"/>
      <c r="AF16" s="119"/>
      <c r="AG16" s="5"/>
      <c r="AH16" s="119"/>
      <c r="AI16" s="7">
        <f t="shared" si="2"/>
        <v>133</v>
      </c>
      <c r="AJ16" s="7">
        <f t="shared" si="0"/>
        <v>84</v>
      </c>
    </row>
    <row r="17" spans="1:37" x14ac:dyDescent="0.35">
      <c r="A17">
        <f t="shared" si="1"/>
        <v>2</v>
      </c>
      <c r="B17" s="38" t="s">
        <v>71</v>
      </c>
      <c r="C17" s="36" t="s">
        <v>145</v>
      </c>
      <c r="D17" s="37">
        <v>10</v>
      </c>
      <c r="E17" s="36" t="s">
        <v>127</v>
      </c>
      <c r="F17" s="37">
        <v>13</v>
      </c>
      <c r="G17" s="36" t="s">
        <v>147</v>
      </c>
      <c r="H17" s="37">
        <v>11</v>
      </c>
      <c r="I17" s="36" t="s">
        <v>143</v>
      </c>
      <c r="J17" s="37">
        <v>12</v>
      </c>
      <c r="K17" s="36" t="s">
        <v>194</v>
      </c>
      <c r="L17" s="37">
        <v>7</v>
      </c>
      <c r="M17" s="36" t="s">
        <v>109</v>
      </c>
      <c r="N17" s="37">
        <v>6</v>
      </c>
      <c r="O17" s="36" t="s">
        <v>180</v>
      </c>
      <c r="P17" s="37">
        <v>16</v>
      </c>
      <c r="Q17" s="36" t="s">
        <v>192</v>
      </c>
      <c r="R17" s="37">
        <v>14</v>
      </c>
      <c r="S17" s="36" t="s">
        <v>108</v>
      </c>
      <c r="T17" s="37">
        <v>5</v>
      </c>
      <c r="U17" s="36" t="s">
        <v>231</v>
      </c>
      <c r="V17" s="37">
        <v>4</v>
      </c>
      <c r="W17" s="36" t="s">
        <v>149</v>
      </c>
      <c r="X17" s="37">
        <v>9</v>
      </c>
      <c r="Y17" s="36" t="s">
        <v>181</v>
      </c>
      <c r="Z17" s="37">
        <v>15</v>
      </c>
      <c r="AA17" s="36" t="s">
        <v>189</v>
      </c>
      <c r="AB17" s="37">
        <v>8</v>
      </c>
      <c r="AC17" s="36" t="s">
        <v>191</v>
      </c>
      <c r="AD17" s="37">
        <v>3</v>
      </c>
      <c r="AE17" s="36"/>
      <c r="AF17" s="37"/>
      <c r="AG17" s="36"/>
      <c r="AH17" s="37"/>
      <c r="AI17" s="34">
        <f t="shared" si="2"/>
        <v>133</v>
      </c>
      <c r="AJ17" s="35">
        <f t="shared" si="0"/>
        <v>96</v>
      </c>
    </row>
    <row r="18" spans="1:37" x14ac:dyDescent="0.35">
      <c r="A18">
        <f t="shared" si="1"/>
        <v>5</v>
      </c>
      <c r="B18" s="4" t="s">
        <v>3</v>
      </c>
      <c r="C18" s="5" t="s">
        <v>107</v>
      </c>
      <c r="D18" s="136">
        <v>4</v>
      </c>
      <c r="E18" s="5" t="s">
        <v>127</v>
      </c>
      <c r="F18" s="136">
        <v>13</v>
      </c>
      <c r="G18" s="5" t="s">
        <v>147</v>
      </c>
      <c r="H18" s="136">
        <v>9</v>
      </c>
      <c r="I18" s="5" t="s">
        <v>143</v>
      </c>
      <c r="J18" s="136">
        <v>11</v>
      </c>
      <c r="K18" s="5" t="s">
        <v>179</v>
      </c>
      <c r="L18" s="136">
        <v>6</v>
      </c>
      <c r="M18" s="5" t="s">
        <v>109</v>
      </c>
      <c r="N18" s="136">
        <v>7</v>
      </c>
      <c r="O18" s="5" t="s">
        <v>180</v>
      </c>
      <c r="P18" s="136">
        <v>16</v>
      </c>
      <c r="Q18" s="5" t="s">
        <v>192</v>
      </c>
      <c r="R18" s="136">
        <v>12</v>
      </c>
      <c r="S18" s="5" t="s">
        <v>110</v>
      </c>
      <c r="T18" s="136">
        <v>5</v>
      </c>
      <c r="U18" s="5" t="s">
        <v>231</v>
      </c>
      <c r="V18" s="136">
        <v>8</v>
      </c>
      <c r="W18" s="5" t="s">
        <v>149</v>
      </c>
      <c r="X18" s="136">
        <v>15</v>
      </c>
      <c r="Y18" s="5" t="s">
        <v>181</v>
      </c>
      <c r="Z18" s="136">
        <v>14</v>
      </c>
      <c r="AA18" s="5" t="s">
        <v>148</v>
      </c>
      <c r="AB18" s="136">
        <v>3</v>
      </c>
      <c r="AC18" s="5" t="s">
        <v>191</v>
      </c>
      <c r="AD18" s="136">
        <v>10</v>
      </c>
      <c r="AE18" s="5"/>
      <c r="AF18" s="119"/>
      <c r="AG18" s="5"/>
      <c r="AH18" s="119"/>
      <c r="AI18" s="55">
        <f t="shared" si="2"/>
        <v>133</v>
      </c>
      <c r="AJ18" s="116">
        <f t="shared" si="0"/>
        <v>89</v>
      </c>
    </row>
    <row r="19" spans="1:37" x14ac:dyDescent="0.35">
      <c r="A19">
        <f t="shared" si="1"/>
        <v>6</v>
      </c>
      <c r="B19" s="38" t="s">
        <v>184</v>
      </c>
      <c r="C19" s="36" t="s">
        <v>145</v>
      </c>
      <c r="D19" s="37">
        <v>6</v>
      </c>
      <c r="E19" s="36" t="s">
        <v>127</v>
      </c>
      <c r="F19" s="37">
        <v>10</v>
      </c>
      <c r="G19" s="36" t="s">
        <v>147</v>
      </c>
      <c r="H19" s="37">
        <v>13</v>
      </c>
      <c r="I19" s="36" t="s">
        <v>143</v>
      </c>
      <c r="J19" s="37">
        <v>14</v>
      </c>
      <c r="K19" s="36" t="s">
        <v>179</v>
      </c>
      <c r="L19" s="37">
        <v>5</v>
      </c>
      <c r="M19" s="36" t="s">
        <v>109</v>
      </c>
      <c r="N19" s="37">
        <v>8</v>
      </c>
      <c r="O19" s="36" t="s">
        <v>180</v>
      </c>
      <c r="P19" s="37">
        <v>16</v>
      </c>
      <c r="Q19" s="36" t="s">
        <v>192</v>
      </c>
      <c r="R19" s="37">
        <v>12</v>
      </c>
      <c r="S19" s="36" t="s">
        <v>108</v>
      </c>
      <c r="T19" s="37">
        <v>7</v>
      </c>
      <c r="U19" s="36" t="s">
        <v>231</v>
      </c>
      <c r="V19" s="37">
        <v>3</v>
      </c>
      <c r="W19" s="36" t="s">
        <v>149</v>
      </c>
      <c r="X19" s="37">
        <v>15</v>
      </c>
      <c r="Y19" s="36" t="s">
        <v>181</v>
      </c>
      <c r="Z19" s="37">
        <v>11</v>
      </c>
      <c r="AA19" s="36" t="s">
        <v>189</v>
      </c>
      <c r="AB19" s="37">
        <v>9</v>
      </c>
      <c r="AC19" s="36" t="s">
        <v>233</v>
      </c>
      <c r="AD19" s="37">
        <v>4</v>
      </c>
      <c r="AE19" s="36"/>
      <c r="AF19" s="37"/>
      <c r="AG19" s="36"/>
      <c r="AH19" s="37"/>
      <c r="AI19" s="22">
        <f t="shared" si="2"/>
        <v>133</v>
      </c>
      <c r="AJ19" s="11">
        <f t="shared" si="0"/>
        <v>87</v>
      </c>
    </row>
    <row r="20" spans="1:37" x14ac:dyDescent="0.35">
      <c r="A20">
        <f t="shared" si="1"/>
        <v>6</v>
      </c>
      <c r="B20" s="4" t="s">
        <v>230</v>
      </c>
      <c r="C20" s="5" t="s">
        <v>145</v>
      </c>
      <c r="D20" s="136">
        <v>10</v>
      </c>
      <c r="E20" s="5" t="s">
        <v>127</v>
      </c>
      <c r="F20" s="136">
        <v>11</v>
      </c>
      <c r="G20" s="5" t="s">
        <v>147</v>
      </c>
      <c r="H20" s="136">
        <v>12</v>
      </c>
      <c r="I20" s="5" t="s">
        <v>143</v>
      </c>
      <c r="J20" s="136">
        <v>6</v>
      </c>
      <c r="K20" s="5" t="s">
        <v>179</v>
      </c>
      <c r="L20" s="136">
        <v>3</v>
      </c>
      <c r="M20" s="5" t="s">
        <v>109</v>
      </c>
      <c r="N20" s="136">
        <v>8</v>
      </c>
      <c r="O20" s="5" t="s">
        <v>180</v>
      </c>
      <c r="P20" s="136">
        <v>16</v>
      </c>
      <c r="Q20" s="5" t="s">
        <v>192</v>
      </c>
      <c r="R20" s="136">
        <v>13</v>
      </c>
      <c r="S20" s="5" t="s">
        <v>110</v>
      </c>
      <c r="T20" s="136">
        <v>5</v>
      </c>
      <c r="U20" s="5" t="s">
        <v>231</v>
      </c>
      <c r="V20" s="136">
        <v>4</v>
      </c>
      <c r="W20" s="5" t="s">
        <v>149</v>
      </c>
      <c r="X20" s="136">
        <v>15</v>
      </c>
      <c r="Y20" s="5" t="s">
        <v>181</v>
      </c>
      <c r="Z20" s="136">
        <v>14</v>
      </c>
      <c r="AA20" s="5" t="s">
        <v>189</v>
      </c>
      <c r="AB20" s="136">
        <v>9</v>
      </c>
      <c r="AC20" s="5" t="s">
        <v>191</v>
      </c>
      <c r="AD20" s="136">
        <v>7</v>
      </c>
      <c r="AE20" s="5"/>
      <c r="AF20" s="119"/>
      <c r="AG20" s="5"/>
      <c r="AH20" s="119"/>
      <c r="AI20" s="55">
        <f t="shared" si="2"/>
        <v>133</v>
      </c>
      <c r="AJ20" s="116">
        <f t="shared" si="0"/>
        <v>87</v>
      </c>
    </row>
    <row r="21" spans="1:37" ht="15" thickBot="1" x14ac:dyDescent="0.4">
      <c r="A21">
        <f t="shared" si="1"/>
        <v>1</v>
      </c>
      <c r="B21" s="38" t="s">
        <v>185</v>
      </c>
      <c r="C21" s="36" t="s">
        <v>145</v>
      </c>
      <c r="D21" s="37">
        <v>5</v>
      </c>
      <c r="E21" s="36" t="s">
        <v>127</v>
      </c>
      <c r="F21" s="37">
        <v>10</v>
      </c>
      <c r="G21" s="36" t="s">
        <v>147</v>
      </c>
      <c r="H21" s="37">
        <v>8</v>
      </c>
      <c r="I21" s="36" t="s">
        <v>143</v>
      </c>
      <c r="J21" s="37">
        <v>12</v>
      </c>
      <c r="K21" s="36" t="s">
        <v>194</v>
      </c>
      <c r="L21" s="37">
        <v>6</v>
      </c>
      <c r="M21" s="36" t="s">
        <v>109</v>
      </c>
      <c r="N21" s="37">
        <v>13</v>
      </c>
      <c r="O21" s="36" t="s">
        <v>180</v>
      </c>
      <c r="P21" s="37">
        <v>16</v>
      </c>
      <c r="Q21" s="36" t="s">
        <v>192</v>
      </c>
      <c r="R21" s="37">
        <v>11</v>
      </c>
      <c r="S21" s="36" t="s">
        <v>108</v>
      </c>
      <c r="T21" s="37">
        <v>4</v>
      </c>
      <c r="U21" s="36" t="s">
        <v>231</v>
      </c>
      <c r="V21" s="37">
        <v>7</v>
      </c>
      <c r="W21" s="36" t="s">
        <v>149</v>
      </c>
      <c r="X21" s="37">
        <v>15</v>
      </c>
      <c r="Y21" s="36" t="s">
        <v>181</v>
      </c>
      <c r="Z21" s="37">
        <v>14</v>
      </c>
      <c r="AA21" s="36" t="s">
        <v>189</v>
      </c>
      <c r="AB21" s="37">
        <v>9</v>
      </c>
      <c r="AC21" s="36" t="s">
        <v>191</v>
      </c>
      <c r="AD21" s="37">
        <v>3</v>
      </c>
      <c r="AE21" s="36"/>
      <c r="AF21" s="37"/>
      <c r="AG21" s="36"/>
      <c r="AH21" s="37"/>
      <c r="AI21" s="78">
        <f t="shared" si="2"/>
        <v>133</v>
      </c>
      <c r="AJ21" s="79">
        <f t="shared" si="0"/>
        <v>98</v>
      </c>
      <c r="AK21" s="91">
        <v>5</v>
      </c>
    </row>
    <row r="22" spans="1:37" ht="15" thickBot="1" x14ac:dyDescent="0.4">
      <c r="B22" s="39" t="s">
        <v>15</v>
      </c>
      <c r="C22" s="200" t="s">
        <v>190</v>
      </c>
      <c r="D22" s="183"/>
      <c r="E22" s="183" t="s">
        <v>195</v>
      </c>
      <c r="F22" s="183"/>
      <c r="G22" s="183" t="s">
        <v>232</v>
      </c>
      <c r="H22" s="183"/>
      <c r="I22" s="183" t="s">
        <v>193</v>
      </c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37"/>
      <c r="AJ22" s="41"/>
    </row>
    <row r="23" spans="1:37" ht="15" thickBot="1" x14ac:dyDescent="0.4">
      <c r="C23" s="184" t="s">
        <v>183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6"/>
      <c r="AJ23" s="23"/>
    </row>
    <row r="24" spans="1:37" x14ac:dyDescent="0.35">
      <c r="F24" t="s">
        <v>33</v>
      </c>
    </row>
    <row r="27" spans="1:37" ht="15" thickBot="1" x14ac:dyDescent="0.4"/>
    <row r="28" spans="1:37" ht="15" thickBot="1" x14ac:dyDescent="0.4">
      <c r="B28" s="32" t="s">
        <v>0</v>
      </c>
      <c r="C28" s="181" t="str">
        <f>C3</f>
        <v>CAR@PIT</v>
      </c>
      <c r="D28" s="181"/>
      <c r="E28" s="181" t="str">
        <f t="shared" ref="E28" si="3">E3</f>
        <v>NO@CIN</v>
      </c>
      <c r="F28" s="181"/>
      <c r="G28" s="181" t="str">
        <f t="shared" ref="G28" si="4">G3</f>
        <v>ATL@CLE</v>
      </c>
      <c r="H28" s="181"/>
      <c r="I28" s="181" t="str">
        <f t="shared" ref="I28" si="5">I3</f>
        <v>MIA@GB</v>
      </c>
      <c r="J28" s="181"/>
      <c r="K28" s="181" t="str">
        <f t="shared" ref="K28" si="6">K3</f>
        <v>JAX@IND</v>
      </c>
      <c r="L28" s="181"/>
      <c r="M28" s="181" t="str">
        <f t="shared" ref="M28" si="7">M3</f>
        <v>DET@CHI</v>
      </c>
      <c r="N28" s="181"/>
      <c r="O28" s="181" t="str">
        <f t="shared" ref="O28" si="8">O3</f>
        <v>ARI@KC</v>
      </c>
      <c r="P28" s="181"/>
      <c r="Q28" s="181" t="str">
        <f t="shared" ref="Q28" si="9">Q3</f>
        <v>NE@TEN</v>
      </c>
      <c r="R28" s="181"/>
      <c r="S28" s="181" t="str">
        <f t="shared" ref="S28" si="10">S3</f>
        <v>WAS@TB</v>
      </c>
      <c r="T28" s="181"/>
      <c r="U28" s="181" t="str">
        <f t="shared" ref="U28" si="11">U3</f>
        <v>BUF@NYJ</v>
      </c>
      <c r="V28" s="181"/>
      <c r="W28" s="181" t="str">
        <f t="shared" ref="W28" si="12">W3</f>
        <v>LAC@OAK</v>
      </c>
      <c r="X28" s="181"/>
      <c r="Y28" s="181" t="str">
        <f t="shared" ref="Y28" si="13">Y3</f>
        <v>SEA@LAR</v>
      </c>
      <c r="Z28" s="181"/>
      <c r="AA28" s="181" t="str">
        <f t="shared" ref="AA28" si="14">AA3</f>
        <v>DAL@PHI</v>
      </c>
      <c r="AB28" s="181"/>
      <c r="AC28" s="181" t="str">
        <f t="shared" ref="AC28" si="15">AC3</f>
        <v>NYG@SF</v>
      </c>
      <c r="AD28" s="181"/>
      <c r="AE28" s="181" t="str">
        <f t="shared" ref="AE28" si="16">AE3</f>
        <v>SF@GB</v>
      </c>
      <c r="AF28" s="181"/>
      <c r="AG28" s="181" t="str">
        <f t="shared" ref="AG28" si="17">AG3</f>
        <v>PIT@TB</v>
      </c>
      <c r="AH28" s="182"/>
      <c r="AI28" s="25"/>
    </row>
    <row r="29" spans="1:37" x14ac:dyDescent="0.35">
      <c r="B29" s="31" t="str">
        <f t="shared" ref="B29:B42" si="18">B4</f>
        <v>Tyson</v>
      </c>
      <c r="C29" s="180">
        <f>IF(C4="pit",D4,"-")</f>
        <v>6</v>
      </c>
      <c r="D29" s="180"/>
      <c r="E29" s="180">
        <f>IF(E4="no",F4,"-")</f>
        <v>9</v>
      </c>
      <c r="F29" s="180"/>
      <c r="G29" s="180" t="str">
        <f>IF(G4="cle",H4,"-")</f>
        <v>-</v>
      </c>
      <c r="H29" s="180"/>
      <c r="I29" s="180">
        <f>IF(I4="gb",J4,"-")</f>
        <v>15</v>
      </c>
      <c r="J29" s="180"/>
      <c r="K29" s="180" t="str">
        <f>IF(K4="ind",L4,"-")</f>
        <v>-</v>
      </c>
      <c r="L29" s="180"/>
      <c r="M29" s="180">
        <f>IF(M4="chi",N4,"-")</f>
        <v>8</v>
      </c>
      <c r="N29" s="180"/>
      <c r="O29" s="180">
        <f>IF(O4="kc",P4,"-")</f>
        <v>16</v>
      </c>
      <c r="P29" s="180"/>
      <c r="Q29" s="180" t="str">
        <f>IF(Q4="ten",R4,"-")</f>
        <v>-</v>
      </c>
      <c r="R29" s="180"/>
      <c r="S29" s="180" t="str">
        <f>IF(S4="was",T4,"-")</f>
        <v>-</v>
      </c>
      <c r="T29" s="180"/>
      <c r="U29" s="180" t="str">
        <f>IF(U4="buf",V4,"-")</f>
        <v>-</v>
      </c>
      <c r="V29" s="180"/>
      <c r="W29" s="180">
        <f>IF(W4="lac",X4,"-")</f>
        <v>13</v>
      </c>
      <c r="X29" s="180"/>
      <c r="Y29" s="198">
        <f>IF(Y4="lar",Z4,"-")</f>
        <v>14</v>
      </c>
      <c r="Z29" s="199"/>
      <c r="AA29" s="180" t="str">
        <f>IF(AA4="dal",AB4,"-")</f>
        <v>-</v>
      </c>
      <c r="AB29" s="180"/>
      <c r="AC29" s="180" t="str">
        <f>IF(AC4="nyg",AD4,"-")</f>
        <v>-</v>
      </c>
      <c r="AD29" s="180"/>
      <c r="AE29" s="180">
        <f t="shared" ref="AE29:AE44" si="19">IF(AE4="",AF4,"-")</f>
        <v>0</v>
      </c>
      <c r="AF29" s="180"/>
      <c r="AG29" s="180">
        <f t="shared" ref="AG29:AG44" si="20">IF(AG4="",AH4,"-")</f>
        <v>0</v>
      </c>
      <c r="AH29" s="189"/>
      <c r="AJ29" s="26">
        <f>COUNTIF(C29:AH29,"&gt;=1")</f>
        <v>7</v>
      </c>
    </row>
    <row r="30" spans="1:37" x14ac:dyDescent="0.35">
      <c r="B30" s="14" t="str">
        <f t="shared" si="18"/>
        <v>Ben</v>
      </c>
      <c r="C30" s="171">
        <f t="shared" ref="C30:C46" si="21">IF(C5="pit",D5,"-")</f>
        <v>5</v>
      </c>
      <c r="D30" s="172"/>
      <c r="E30" s="171">
        <f t="shared" ref="E30:E46" si="22">IF(E5="no",F5,"-")</f>
        <v>13</v>
      </c>
      <c r="F30" s="172"/>
      <c r="G30" s="171" t="str">
        <f t="shared" ref="G30:G46" si="23">IF(G5="cle",H5,"-")</f>
        <v>-</v>
      </c>
      <c r="H30" s="172"/>
      <c r="I30" s="171">
        <f t="shared" ref="I30:I46" si="24">IF(I5="gb",J5,"-")</f>
        <v>9</v>
      </c>
      <c r="J30" s="172"/>
      <c r="K30" s="171">
        <f t="shared" ref="K30:K46" si="25">IF(K5="ind",L5,"-")</f>
        <v>4</v>
      </c>
      <c r="L30" s="172"/>
      <c r="M30" s="171">
        <f t="shared" ref="M30:M46" si="26">IF(M5="chi",N5,"-")</f>
        <v>6</v>
      </c>
      <c r="N30" s="172"/>
      <c r="O30" s="171">
        <f t="shared" ref="O30:O46" si="27">IF(O5="kc",P5,"-")</f>
        <v>16</v>
      </c>
      <c r="P30" s="172"/>
      <c r="Q30" s="171" t="str">
        <f t="shared" ref="Q30:Q46" si="28">IF(Q5="ten",R5,"-")</f>
        <v>-</v>
      </c>
      <c r="R30" s="172"/>
      <c r="S30" s="171" t="str">
        <f t="shared" ref="S30:S46" si="29">IF(S5="was",T5,"-")</f>
        <v>-</v>
      </c>
      <c r="T30" s="172"/>
      <c r="U30" s="171" t="str">
        <f t="shared" ref="U30:U46" si="30">IF(U5="buf",V5,"-")</f>
        <v>-</v>
      </c>
      <c r="V30" s="172"/>
      <c r="W30" s="171">
        <f t="shared" ref="W30:W46" si="31">IF(W5="lac",X5,"-")</f>
        <v>10</v>
      </c>
      <c r="X30" s="172"/>
      <c r="Y30" s="171">
        <f t="shared" ref="Y30:Y46" si="32">IF(Y5="lar",Z5,"-")</f>
        <v>15</v>
      </c>
      <c r="Z30" s="172"/>
      <c r="AA30" s="171" t="str">
        <f t="shared" ref="AA30:AA46" si="33">IF(AA5="dal",AB5,"-")</f>
        <v>-</v>
      </c>
      <c r="AB30" s="172"/>
      <c r="AC30" s="171" t="str">
        <f t="shared" ref="AC30:AC46" si="34">IF(AC5="nyg",AD5,"-")</f>
        <v>-</v>
      </c>
      <c r="AD30" s="172"/>
      <c r="AE30" s="194">
        <f t="shared" si="19"/>
        <v>0</v>
      </c>
      <c r="AF30" s="194"/>
      <c r="AG30" s="194">
        <f t="shared" si="20"/>
        <v>0</v>
      </c>
      <c r="AH30" s="195"/>
      <c r="AJ30" s="26">
        <f t="shared" ref="AJ30:AJ46" si="35">COUNTIF(C30:AH30,"&gt;=1")</f>
        <v>8</v>
      </c>
    </row>
    <row r="31" spans="1:37" x14ac:dyDescent="0.35">
      <c r="B31" s="13" t="str">
        <f t="shared" si="18"/>
        <v>Trevor</v>
      </c>
      <c r="C31" s="168">
        <f t="shared" si="21"/>
        <v>5</v>
      </c>
      <c r="D31" s="169"/>
      <c r="E31" s="168">
        <f t="shared" si="22"/>
        <v>8</v>
      </c>
      <c r="F31" s="169"/>
      <c r="G31" s="168" t="str">
        <f t="shared" si="23"/>
        <v>-</v>
      </c>
      <c r="H31" s="169"/>
      <c r="I31" s="168">
        <f t="shared" si="24"/>
        <v>13</v>
      </c>
      <c r="J31" s="169"/>
      <c r="K31" s="168" t="str">
        <f t="shared" si="25"/>
        <v>-</v>
      </c>
      <c r="L31" s="169"/>
      <c r="M31" s="168">
        <f t="shared" si="26"/>
        <v>11</v>
      </c>
      <c r="N31" s="169"/>
      <c r="O31" s="168">
        <f t="shared" si="27"/>
        <v>16</v>
      </c>
      <c r="P31" s="169"/>
      <c r="Q31" s="168" t="str">
        <f t="shared" si="28"/>
        <v>-</v>
      </c>
      <c r="R31" s="169"/>
      <c r="S31" s="168" t="str">
        <f t="shared" si="29"/>
        <v>-</v>
      </c>
      <c r="T31" s="169"/>
      <c r="U31" s="168" t="str">
        <f t="shared" si="30"/>
        <v>-</v>
      </c>
      <c r="V31" s="169"/>
      <c r="W31" s="168">
        <f t="shared" si="31"/>
        <v>15</v>
      </c>
      <c r="X31" s="169"/>
      <c r="Y31" s="168">
        <f t="shared" si="32"/>
        <v>14</v>
      </c>
      <c r="Z31" s="169"/>
      <c r="AA31" s="168" t="str">
        <f t="shared" si="33"/>
        <v>-</v>
      </c>
      <c r="AB31" s="169"/>
      <c r="AC31" s="168" t="str">
        <f t="shared" si="34"/>
        <v>-</v>
      </c>
      <c r="AD31" s="169"/>
      <c r="AE31" s="192">
        <f t="shared" si="19"/>
        <v>0</v>
      </c>
      <c r="AF31" s="192"/>
      <c r="AG31" s="192">
        <f t="shared" si="20"/>
        <v>0</v>
      </c>
      <c r="AH31" s="193"/>
      <c r="AJ31" s="26">
        <f t="shared" si="35"/>
        <v>7</v>
      </c>
    </row>
    <row r="32" spans="1:37" x14ac:dyDescent="0.35">
      <c r="B32" s="14" t="str">
        <f t="shared" si="18"/>
        <v>Alex</v>
      </c>
      <c r="C32" s="171">
        <f t="shared" si="21"/>
        <v>6</v>
      </c>
      <c r="D32" s="172"/>
      <c r="E32" s="171">
        <f t="shared" si="22"/>
        <v>8</v>
      </c>
      <c r="F32" s="172"/>
      <c r="G32" s="171" t="str">
        <f t="shared" si="23"/>
        <v>-</v>
      </c>
      <c r="H32" s="172"/>
      <c r="I32" s="171">
        <f t="shared" si="24"/>
        <v>13</v>
      </c>
      <c r="J32" s="172"/>
      <c r="K32" s="171">
        <f t="shared" si="25"/>
        <v>5</v>
      </c>
      <c r="L32" s="172"/>
      <c r="M32" s="171">
        <f t="shared" si="26"/>
        <v>3</v>
      </c>
      <c r="N32" s="172"/>
      <c r="O32" s="171">
        <f t="shared" si="27"/>
        <v>16</v>
      </c>
      <c r="P32" s="172"/>
      <c r="Q32" s="171" t="str">
        <f t="shared" si="28"/>
        <v>-</v>
      </c>
      <c r="R32" s="172"/>
      <c r="S32" s="171" t="str">
        <f t="shared" si="29"/>
        <v>-</v>
      </c>
      <c r="T32" s="172"/>
      <c r="U32" s="171" t="str">
        <f t="shared" si="30"/>
        <v>-</v>
      </c>
      <c r="V32" s="172"/>
      <c r="W32" s="171">
        <f t="shared" si="31"/>
        <v>14</v>
      </c>
      <c r="X32" s="172"/>
      <c r="Y32" s="171">
        <f t="shared" si="32"/>
        <v>11</v>
      </c>
      <c r="Z32" s="172"/>
      <c r="AA32" s="171" t="str">
        <f t="shared" si="33"/>
        <v>-</v>
      </c>
      <c r="AB32" s="172"/>
      <c r="AC32" s="171" t="str">
        <f t="shared" si="34"/>
        <v>-</v>
      </c>
      <c r="AD32" s="172"/>
      <c r="AE32" s="194">
        <f t="shared" si="19"/>
        <v>0</v>
      </c>
      <c r="AF32" s="194"/>
      <c r="AG32" s="194">
        <f t="shared" si="20"/>
        <v>0</v>
      </c>
      <c r="AH32" s="195"/>
      <c r="AJ32" s="26">
        <f t="shared" si="35"/>
        <v>8</v>
      </c>
    </row>
    <row r="33" spans="2:36" x14ac:dyDescent="0.35">
      <c r="B33" s="13" t="str">
        <f t="shared" si="18"/>
        <v>Katelyn</v>
      </c>
      <c r="C33" s="168">
        <f t="shared" si="21"/>
        <v>5</v>
      </c>
      <c r="D33" s="169"/>
      <c r="E33" s="168">
        <f t="shared" si="22"/>
        <v>8</v>
      </c>
      <c r="F33" s="169"/>
      <c r="G33" s="168" t="str">
        <f t="shared" si="23"/>
        <v>-</v>
      </c>
      <c r="H33" s="169"/>
      <c r="I33" s="168">
        <f t="shared" si="24"/>
        <v>12</v>
      </c>
      <c r="J33" s="169"/>
      <c r="K33" s="168">
        <f t="shared" si="25"/>
        <v>6</v>
      </c>
      <c r="L33" s="169"/>
      <c r="M33" s="168">
        <f t="shared" si="26"/>
        <v>11</v>
      </c>
      <c r="N33" s="169"/>
      <c r="O33" s="168">
        <f t="shared" si="27"/>
        <v>16</v>
      </c>
      <c r="P33" s="169"/>
      <c r="Q33" s="168" t="str">
        <f t="shared" si="28"/>
        <v>-</v>
      </c>
      <c r="R33" s="169"/>
      <c r="S33" s="168" t="str">
        <f t="shared" si="29"/>
        <v>-</v>
      </c>
      <c r="T33" s="169"/>
      <c r="U33" s="168" t="str">
        <f t="shared" si="30"/>
        <v>-</v>
      </c>
      <c r="V33" s="169"/>
      <c r="W33" s="168">
        <f t="shared" si="31"/>
        <v>15</v>
      </c>
      <c r="X33" s="169"/>
      <c r="Y33" s="168">
        <f t="shared" si="32"/>
        <v>14</v>
      </c>
      <c r="Z33" s="169"/>
      <c r="AA33" s="168" t="str">
        <f t="shared" si="33"/>
        <v>-</v>
      </c>
      <c r="AB33" s="169"/>
      <c r="AC33" s="168" t="str">
        <f t="shared" si="34"/>
        <v>-</v>
      </c>
      <c r="AD33" s="169"/>
      <c r="AE33" s="192">
        <f t="shared" si="19"/>
        <v>0</v>
      </c>
      <c r="AF33" s="192"/>
      <c r="AG33" s="192">
        <f t="shared" si="20"/>
        <v>0</v>
      </c>
      <c r="AH33" s="193"/>
      <c r="AJ33" s="26">
        <f t="shared" si="35"/>
        <v>8</v>
      </c>
    </row>
    <row r="34" spans="2:36" x14ac:dyDescent="0.35">
      <c r="B34" s="14" t="str">
        <f t="shared" si="18"/>
        <v>Shelby</v>
      </c>
      <c r="C34" s="171">
        <f t="shared" si="21"/>
        <v>6</v>
      </c>
      <c r="D34" s="172"/>
      <c r="E34" s="171" t="str">
        <f t="shared" si="22"/>
        <v>-</v>
      </c>
      <c r="F34" s="172"/>
      <c r="G34" s="171" t="str">
        <f t="shared" si="23"/>
        <v>-</v>
      </c>
      <c r="H34" s="172"/>
      <c r="I34" s="171">
        <f t="shared" si="24"/>
        <v>7</v>
      </c>
      <c r="J34" s="172"/>
      <c r="K34" s="171">
        <f t="shared" si="25"/>
        <v>9</v>
      </c>
      <c r="L34" s="172"/>
      <c r="M34" s="171">
        <f t="shared" si="26"/>
        <v>12</v>
      </c>
      <c r="N34" s="172"/>
      <c r="O34" s="171">
        <f t="shared" si="27"/>
        <v>16</v>
      </c>
      <c r="P34" s="172"/>
      <c r="Q34" s="171" t="str">
        <f t="shared" si="28"/>
        <v>-</v>
      </c>
      <c r="R34" s="172"/>
      <c r="S34" s="171" t="str">
        <f t="shared" si="29"/>
        <v>-</v>
      </c>
      <c r="T34" s="172"/>
      <c r="U34" s="171" t="str">
        <f t="shared" si="30"/>
        <v>-</v>
      </c>
      <c r="V34" s="172"/>
      <c r="W34" s="171">
        <f t="shared" si="31"/>
        <v>5</v>
      </c>
      <c r="X34" s="172"/>
      <c r="Y34" s="171">
        <f t="shared" si="32"/>
        <v>14</v>
      </c>
      <c r="Z34" s="172"/>
      <c r="AA34" s="171" t="str">
        <f t="shared" si="33"/>
        <v>-</v>
      </c>
      <c r="AB34" s="172"/>
      <c r="AC34" s="171" t="str">
        <f t="shared" si="34"/>
        <v>-</v>
      </c>
      <c r="AD34" s="172"/>
      <c r="AE34" s="194">
        <f t="shared" si="19"/>
        <v>0</v>
      </c>
      <c r="AF34" s="194"/>
      <c r="AG34" s="194">
        <f t="shared" si="20"/>
        <v>0</v>
      </c>
      <c r="AH34" s="195"/>
      <c r="AJ34" s="26">
        <f t="shared" si="35"/>
        <v>7</v>
      </c>
    </row>
    <row r="35" spans="2:36" x14ac:dyDescent="0.35">
      <c r="B35" s="13" t="str">
        <f t="shared" si="18"/>
        <v>Chris</v>
      </c>
      <c r="C35" s="168" t="str">
        <f t="shared" si="21"/>
        <v>-</v>
      </c>
      <c r="D35" s="169"/>
      <c r="E35" s="168">
        <f t="shared" si="22"/>
        <v>7</v>
      </c>
      <c r="F35" s="169"/>
      <c r="G35" s="168" t="str">
        <f t="shared" si="23"/>
        <v>-</v>
      </c>
      <c r="H35" s="169"/>
      <c r="I35" s="168">
        <f t="shared" si="24"/>
        <v>8</v>
      </c>
      <c r="J35" s="169"/>
      <c r="K35" s="168">
        <f t="shared" si="25"/>
        <v>4</v>
      </c>
      <c r="L35" s="169"/>
      <c r="M35" s="168">
        <f t="shared" si="26"/>
        <v>14</v>
      </c>
      <c r="N35" s="169"/>
      <c r="O35" s="168">
        <f t="shared" si="27"/>
        <v>16</v>
      </c>
      <c r="P35" s="169"/>
      <c r="Q35" s="168" t="str">
        <f t="shared" si="28"/>
        <v>-</v>
      </c>
      <c r="R35" s="169"/>
      <c r="S35" s="168" t="str">
        <f t="shared" si="29"/>
        <v>-</v>
      </c>
      <c r="T35" s="169"/>
      <c r="U35" s="168" t="str">
        <f t="shared" si="30"/>
        <v>-</v>
      </c>
      <c r="V35" s="169"/>
      <c r="W35" s="168">
        <f t="shared" si="31"/>
        <v>12</v>
      </c>
      <c r="X35" s="169"/>
      <c r="Y35" s="168">
        <f t="shared" si="32"/>
        <v>11</v>
      </c>
      <c r="Z35" s="169"/>
      <c r="AA35" s="168" t="str">
        <f t="shared" si="33"/>
        <v>-</v>
      </c>
      <c r="AB35" s="169"/>
      <c r="AC35" s="168">
        <f t="shared" si="34"/>
        <v>9</v>
      </c>
      <c r="AD35" s="169"/>
      <c r="AE35" s="192">
        <f t="shared" si="19"/>
        <v>0</v>
      </c>
      <c r="AF35" s="192"/>
      <c r="AG35" s="192">
        <f t="shared" si="20"/>
        <v>0</v>
      </c>
      <c r="AH35" s="193"/>
      <c r="AJ35" s="26">
        <f t="shared" si="35"/>
        <v>8</v>
      </c>
    </row>
    <row r="36" spans="2:36" x14ac:dyDescent="0.35">
      <c r="B36" s="14" t="str">
        <f t="shared" si="18"/>
        <v>Jeremy</v>
      </c>
      <c r="C36" s="171" t="str">
        <f t="shared" si="21"/>
        <v>-</v>
      </c>
      <c r="D36" s="172"/>
      <c r="E36" s="171">
        <f t="shared" si="22"/>
        <v>13</v>
      </c>
      <c r="F36" s="172"/>
      <c r="G36" s="171" t="str">
        <f t="shared" si="23"/>
        <v>-</v>
      </c>
      <c r="H36" s="172"/>
      <c r="I36" s="171">
        <f t="shared" si="24"/>
        <v>12</v>
      </c>
      <c r="J36" s="172"/>
      <c r="K36" s="171" t="str">
        <f t="shared" si="25"/>
        <v>-</v>
      </c>
      <c r="L36" s="172"/>
      <c r="M36" s="171">
        <f t="shared" si="26"/>
        <v>9</v>
      </c>
      <c r="N36" s="172"/>
      <c r="O36" s="171">
        <f t="shared" si="27"/>
        <v>16</v>
      </c>
      <c r="P36" s="172"/>
      <c r="Q36" s="171" t="str">
        <f t="shared" si="28"/>
        <v>-</v>
      </c>
      <c r="R36" s="172"/>
      <c r="S36" s="171">
        <f t="shared" si="29"/>
        <v>8</v>
      </c>
      <c r="T36" s="172"/>
      <c r="U36" s="171">
        <f t="shared" si="30"/>
        <v>5</v>
      </c>
      <c r="V36" s="172"/>
      <c r="W36" s="171">
        <f t="shared" si="31"/>
        <v>15</v>
      </c>
      <c r="X36" s="172"/>
      <c r="Y36" s="171">
        <f t="shared" si="32"/>
        <v>10</v>
      </c>
      <c r="Z36" s="172"/>
      <c r="AA36" s="171" t="str">
        <f t="shared" si="33"/>
        <v>-</v>
      </c>
      <c r="AB36" s="172"/>
      <c r="AC36" s="171">
        <f t="shared" si="34"/>
        <v>7</v>
      </c>
      <c r="AD36" s="172"/>
      <c r="AE36" s="194">
        <f t="shared" si="19"/>
        <v>0</v>
      </c>
      <c r="AF36" s="194"/>
      <c r="AG36" s="194">
        <f t="shared" si="20"/>
        <v>0</v>
      </c>
      <c r="AH36" s="195"/>
      <c r="AJ36" s="26">
        <f t="shared" si="35"/>
        <v>9</v>
      </c>
    </row>
    <row r="37" spans="2:36" x14ac:dyDescent="0.35">
      <c r="B37" s="13" t="str">
        <f t="shared" si="18"/>
        <v>Sam</v>
      </c>
      <c r="C37" s="168" t="str">
        <f t="shared" si="21"/>
        <v>-</v>
      </c>
      <c r="D37" s="169"/>
      <c r="E37" s="168">
        <f t="shared" si="22"/>
        <v>8</v>
      </c>
      <c r="F37" s="169"/>
      <c r="G37" s="168" t="str">
        <f t="shared" si="23"/>
        <v>-</v>
      </c>
      <c r="H37" s="169"/>
      <c r="I37" s="168">
        <f t="shared" si="24"/>
        <v>12</v>
      </c>
      <c r="J37" s="169"/>
      <c r="K37" s="168" t="str">
        <f t="shared" si="25"/>
        <v>-</v>
      </c>
      <c r="L37" s="169"/>
      <c r="M37" s="168">
        <f t="shared" si="26"/>
        <v>4</v>
      </c>
      <c r="N37" s="169"/>
      <c r="O37" s="168">
        <f t="shared" si="27"/>
        <v>16</v>
      </c>
      <c r="P37" s="169"/>
      <c r="Q37" s="168" t="str">
        <f t="shared" si="28"/>
        <v>-</v>
      </c>
      <c r="R37" s="169"/>
      <c r="S37" s="168">
        <f t="shared" si="29"/>
        <v>3</v>
      </c>
      <c r="T37" s="169"/>
      <c r="U37" s="168" t="str">
        <f t="shared" si="30"/>
        <v>-</v>
      </c>
      <c r="V37" s="169"/>
      <c r="W37" s="168">
        <f t="shared" si="31"/>
        <v>11</v>
      </c>
      <c r="X37" s="169"/>
      <c r="Y37" s="168">
        <f t="shared" si="32"/>
        <v>10</v>
      </c>
      <c r="Z37" s="169"/>
      <c r="AA37" s="168" t="str">
        <f t="shared" si="33"/>
        <v>-</v>
      </c>
      <c r="AB37" s="169"/>
      <c r="AC37" s="168" t="str">
        <f t="shared" si="34"/>
        <v>-</v>
      </c>
      <c r="AD37" s="169"/>
      <c r="AE37" s="192">
        <f t="shared" si="19"/>
        <v>0</v>
      </c>
      <c r="AF37" s="192"/>
      <c r="AG37" s="192">
        <f t="shared" si="20"/>
        <v>0</v>
      </c>
      <c r="AH37" s="193"/>
      <c r="AJ37" s="26">
        <f t="shared" si="35"/>
        <v>7</v>
      </c>
    </row>
    <row r="38" spans="2:36" x14ac:dyDescent="0.35">
      <c r="B38" s="14" t="str">
        <f t="shared" si="18"/>
        <v>Cody</v>
      </c>
      <c r="C38" s="171">
        <f t="shared" si="21"/>
        <v>7</v>
      </c>
      <c r="D38" s="172"/>
      <c r="E38" s="171">
        <f t="shared" si="22"/>
        <v>10</v>
      </c>
      <c r="F38" s="172"/>
      <c r="G38" s="171" t="str">
        <f t="shared" si="23"/>
        <v>-</v>
      </c>
      <c r="H38" s="172"/>
      <c r="I38" s="171">
        <f t="shared" si="24"/>
        <v>8</v>
      </c>
      <c r="J38" s="172"/>
      <c r="K38" s="171">
        <f t="shared" si="25"/>
        <v>5</v>
      </c>
      <c r="L38" s="172"/>
      <c r="M38" s="171">
        <f t="shared" si="26"/>
        <v>13</v>
      </c>
      <c r="N38" s="172"/>
      <c r="O38" s="171">
        <f t="shared" si="27"/>
        <v>16</v>
      </c>
      <c r="P38" s="172"/>
      <c r="Q38" s="171" t="str">
        <f t="shared" si="28"/>
        <v>-</v>
      </c>
      <c r="R38" s="172"/>
      <c r="S38" s="171" t="str">
        <f t="shared" si="29"/>
        <v>-</v>
      </c>
      <c r="T38" s="172"/>
      <c r="U38" s="171" t="str">
        <f t="shared" si="30"/>
        <v>-</v>
      </c>
      <c r="V38" s="172"/>
      <c r="W38" s="171">
        <f t="shared" si="31"/>
        <v>15</v>
      </c>
      <c r="X38" s="172"/>
      <c r="Y38" s="171">
        <f t="shared" si="32"/>
        <v>11</v>
      </c>
      <c r="Z38" s="172"/>
      <c r="AA38" s="171" t="str">
        <f t="shared" si="33"/>
        <v>-</v>
      </c>
      <c r="AB38" s="172"/>
      <c r="AC38" s="171" t="str">
        <f t="shared" si="34"/>
        <v>-</v>
      </c>
      <c r="AD38" s="172"/>
      <c r="AE38" s="194">
        <f t="shared" si="19"/>
        <v>0</v>
      </c>
      <c r="AF38" s="194"/>
      <c r="AG38" s="194">
        <f t="shared" si="20"/>
        <v>0</v>
      </c>
      <c r="AH38" s="195"/>
      <c r="AJ38" s="26">
        <f t="shared" si="35"/>
        <v>8</v>
      </c>
    </row>
    <row r="39" spans="2:36" x14ac:dyDescent="0.35">
      <c r="B39" s="13" t="str">
        <f t="shared" si="18"/>
        <v>Tom</v>
      </c>
      <c r="C39" s="168">
        <f t="shared" si="21"/>
        <v>10</v>
      </c>
      <c r="D39" s="169"/>
      <c r="E39" s="168">
        <f t="shared" si="22"/>
        <v>9</v>
      </c>
      <c r="F39" s="169"/>
      <c r="G39" s="168" t="str">
        <f t="shared" si="23"/>
        <v>-</v>
      </c>
      <c r="H39" s="169"/>
      <c r="I39" s="168">
        <f t="shared" si="24"/>
        <v>15</v>
      </c>
      <c r="J39" s="169"/>
      <c r="K39" s="168">
        <f t="shared" si="25"/>
        <v>4</v>
      </c>
      <c r="L39" s="169"/>
      <c r="M39" s="168">
        <f t="shared" si="26"/>
        <v>13</v>
      </c>
      <c r="N39" s="169"/>
      <c r="O39" s="168">
        <f t="shared" si="27"/>
        <v>16</v>
      </c>
      <c r="P39" s="169"/>
      <c r="Q39" s="168" t="str">
        <f t="shared" si="28"/>
        <v>-</v>
      </c>
      <c r="R39" s="169"/>
      <c r="S39" s="168" t="str">
        <f t="shared" si="29"/>
        <v>-</v>
      </c>
      <c r="T39" s="169"/>
      <c r="U39" s="168" t="str">
        <f t="shared" si="30"/>
        <v>-</v>
      </c>
      <c r="V39" s="169"/>
      <c r="W39" s="168">
        <f t="shared" si="31"/>
        <v>11</v>
      </c>
      <c r="X39" s="169"/>
      <c r="Y39" s="168">
        <f t="shared" si="32"/>
        <v>14</v>
      </c>
      <c r="Z39" s="169"/>
      <c r="AA39" s="168" t="str">
        <f t="shared" si="33"/>
        <v>-</v>
      </c>
      <c r="AB39" s="169"/>
      <c r="AC39" s="168" t="str">
        <f t="shared" si="34"/>
        <v>-</v>
      </c>
      <c r="AD39" s="169"/>
      <c r="AE39" s="192">
        <f t="shared" si="19"/>
        <v>0</v>
      </c>
      <c r="AF39" s="192"/>
      <c r="AG39" s="192">
        <f t="shared" si="20"/>
        <v>0</v>
      </c>
      <c r="AH39" s="193"/>
      <c r="AJ39" s="26">
        <f t="shared" si="35"/>
        <v>8</v>
      </c>
    </row>
    <row r="40" spans="2:36" x14ac:dyDescent="0.35">
      <c r="B40" s="14" t="str">
        <f t="shared" si="18"/>
        <v>Austin</v>
      </c>
      <c r="C40" s="171">
        <f t="shared" si="21"/>
        <v>8</v>
      </c>
      <c r="D40" s="172"/>
      <c r="E40" s="171">
        <f t="shared" si="22"/>
        <v>11</v>
      </c>
      <c r="F40" s="172"/>
      <c r="G40" s="171" t="str">
        <f t="shared" si="23"/>
        <v>-</v>
      </c>
      <c r="H40" s="172"/>
      <c r="I40" s="171">
        <f t="shared" si="24"/>
        <v>16</v>
      </c>
      <c r="J40" s="172"/>
      <c r="K40" s="171">
        <f t="shared" si="25"/>
        <v>4</v>
      </c>
      <c r="L40" s="172"/>
      <c r="M40" s="171">
        <f t="shared" si="26"/>
        <v>5</v>
      </c>
      <c r="N40" s="172"/>
      <c r="O40" s="171">
        <f t="shared" si="27"/>
        <v>15</v>
      </c>
      <c r="P40" s="172"/>
      <c r="Q40" s="171" t="str">
        <f t="shared" si="28"/>
        <v>-</v>
      </c>
      <c r="R40" s="172"/>
      <c r="S40" s="171">
        <f t="shared" si="29"/>
        <v>3</v>
      </c>
      <c r="T40" s="172"/>
      <c r="U40" s="171" t="str">
        <f t="shared" si="30"/>
        <v>-</v>
      </c>
      <c r="V40" s="172"/>
      <c r="W40" s="171">
        <f t="shared" si="31"/>
        <v>14</v>
      </c>
      <c r="X40" s="172"/>
      <c r="Y40" s="171">
        <f t="shared" si="32"/>
        <v>10</v>
      </c>
      <c r="Z40" s="172"/>
      <c r="AA40" s="171" t="str">
        <f t="shared" si="33"/>
        <v>-</v>
      </c>
      <c r="AB40" s="172"/>
      <c r="AC40" s="171" t="str">
        <f t="shared" si="34"/>
        <v>-</v>
      </c>
      <c r="AD40" s="172"/>
      <c r="AE40" s="194">
        <f t="shared" si="19"/>
        <v>0</v>
      </c>
      <c r="AF40" s="194"/>
      <c r="AG40" s="194">
        <f t="shared" si="20"/>
        <v>0</v>
      </c>
      <c r="AH40" s="195"/>
      <c r="AJ40" s="26">
        <f t="shared" si="35"/>
        <v>9</v>
      </c>
    </row>
    <row r="41" spans="2:36" x14ac:dyDescent="0.35">
      <c r="B41" s="13" t="str">
        <f t="shared" si="18"/>
        <v>Cecil</v>
      </c>
      <c r="C41" s="168">
        <f t="shared" si="21"/>
        <v>4</v>
      </c>
      <c r="D41" s="169"/>
      <c r="E41" s="168">
        <f t="shared" si="22"/>
        <v>12</v>
      </c>
      <c r="F41" s="169"/>
      <c r="G41" s="168" t="str">
        <f t="shared" si="23"/>
        <v>-</v>
      </c>
      <c r="H41" s="169"/>
      <c r="I41" s="168">
        <f t="shared" si="24"/>
        <v>15</v>
      </c>
      <c r="J41" s="169"/>
      <c r="K41" s="168" t="str">
        <f t="shared" si="25"/>
        <v>-</v>
      </c>
      <c r="L41" s="169"/>
      <c r="M41" s="168">
        <f t="shared" si="26"/>
        <v>10</v>
      </c>
      <c r="N41" s="169"/>
      <c r="O41" s="168">
        <f t="shared" si="27"/>
        <v>16</v>
      </c>
      <c r="P41" s="169"/>
      <c r="Q41" s="168" t="str">
        <f t="shared" si="28"/>
        <v>-</v>
      </c>
      <c r="R41" s="169"/>
      <c r="S41" s="168" t="str">
        <f t="shared" si="29"/>
        <v>-</v>
      </c>
      <c r="T41" s="169"/>
      <c r="U41" s="168" t="str">
        <f t="shared" si="30"/>
        <v>-</v>
      </c>
      <c r="V41" s="169"/>
      <c r="W41" s="168">
        <f t="shared" si="31"/>
        <v>14</v>
      </c>
      <c r="X41" s="169"/>
      <c r="Y41" s="168">
        <f t="shared" si="32"/>
        <v>13</v>
      </c>
      <c r="Z41" s="169"/>
      <c r="AA41" s="168" t="str">
        <f t="shared" si="33"/>
        <v>-</v>
      </c>
      <c r="AB41" s="169"/>
      <c r="AC41" s="168" t="str">
        <f t="shared" si="34"/>
        <v>-</v>
      </c>
      <c r="AD41" s="169"/>
      <c r="AE41" s="192">
        <f t="shared" si="19"/>
        <v>0</v>
      </c>
      <c r="AF41" s="192"/>
      <c r="AG41" s="192">
        <f t="shared" si="20"/>
        <v>0</v>
      </c>
      <c r="AH41" s="193"/>
      <c r="AJ41" s="26">
        <f t="shared" si="35"/>
        <v>7</v>
      </c>
    </row>
    <row r="42" spans="2:36" x14ac:dyDescent="0.35">
      <c r="B42" s="14" t="str">
        <f t="shared" si="18"/>
        <v>Thadd</v>
      </c>
      <c r="C42" s="171">
        <f t="shared" si="21"/>
        <v>10</v>
      </c>
      <c r="D42" s="172"/>
      <c r="E42" s="171">
        <f t="shared" si="22"/>
        <v>13</v>
      </c>
      <c r="F42" s="172"/>
      <c r="G42" s="171" t="str">
        <f t="shared" si="23"/>
        <v>-</v>
      </c>
      <c r="H42" s="172"/>
      <c r="I42" s="171">
        <f t="shared" si="24"/>
        <v>12</v>
      </c>
      <c r="J42" s="172"/>
      <c r="K42" s="171">
        <f t="shared" si="25"/>
        <v>7</v>
      </c>
      <c r="L42" s="172"/>
      <c r="M42" s="171">
        <f t="shared" si="26"/>
        <v>6</v>
      </c>
      <c r="N42" s="172"/>
      <c r="O42" s="171">
        <f t="shared" si="27"/>
        <v>16</v>
      </c>
      <c r="P42" s="172"/>
      <c r="Q42" s="171" t="str">
        <f t="shared" si="28"/>
        <v>-</v>
      </c>
      <c r="R42" s="172"/>
      <c r="S42" s="171">
        <f t="shared" si="29"/>
        <v>5</v>
      </c>
      <c r="T42" s="172"/>
      <c r="U42" s="171" t="str">
        <f t="shared" si="30"/>
        <v>-</v>
      </c>
      <c r="V42" s="172"/>
      <c r="W42" s="171">
        <f t="shared" si="31"/>
        <v>9</v>
      </c>
      <c r="X42" s="172"/>
      <c r="Y42" s="171">
        <f t="shared" si="32"/>
        <v>15</v>
      </c>
      <c r="Z42" s="172"/>
      <c r="AA42" s="171" t="str">
        <f t="shared" si="33"/>
        <v>-</v>
      </c>
      <c r="AB42" s="172"/>
      <c r="AC42" s="171">
        <f t="shared" si="34"/>
        <v>3</v>
      </c>
      <c r="AD42" s="172"/>
      <c r="AE42" s="194">
        <f t="shared" si="19"/>
        <v>0</v>
      </c>
      <c r="AF42" s="194"/>
      <c r="AG42" s="194">
        <f t="shared" si="20"/>
        <v>0</v>
      </c>
      <c r="AH42" s="195"/>
      <c r="AJ42" s="26">
        <f t="shared" si="35"/>
        <v>10</v>
      </c>
    </row>
    <row r="43" spans="2:36" x14ac:dyDescent="0.35">
      <c r="B43" s="13" t="s">
        <v>3</v>
      </c>
      <c r="C43" s="168" t="str">
        <f t="shared" si="21"/>
        <v>-</v>
      </c>
      <c r="D43" s="169"/>
      <c r="E43" s="168">
        <f t="shared" si="22"/>
        <v>13</v>
      </c>
      <c r="F43" s="169"/>
      <c r="G43" s="168" t="str">
        <f t="shared" si="23"/>
        <v>-</v>
      </c>
      <c r="H43" s="169"/>
      <c r="I43" s="168">
        <f t="shared" si="24"/>
        <v>11</v>
      </c>
      <c r="J43" s="169"/>
      <c r="K43" s="168" t="str">
        <f t="shared" si="25"/>
        <v>-</v>
      </c>
      <c r="L43" s="169"/>
      <c r="M43" s="168">
        <f t="shared" si="26"/>
        <v>7</v>
      </c>
      <c r="N43" s="169"/>
      <c r="O43" s="168">
        <f t="shared" si="27"/>
        <v>16</v>
      </c>
      <c r="P43" s="169"/>
      <c r="Q43" s="168" t="str">
        <f t="shared" si="28"/>
        <v>-</v>
      </c>
      <c r="R43" s="169"/>
      <c r="S43" s="168" t="str">
        <f t="shared" si="29"/>
        <v>-</v>
      </c>
      <c r="T43" s="169"/>
      <c r="U43" s="168" t="str">
        <f t="shared" si="30"/>
        <v>-</v>
      </c>
      <c r="V43" s="169"/>
      <c r="W43" s="168">
        <f t="shared" si="31"/>
        <v>15</v>
      </c>
      <c r="X43" s="169"/>
      <c r="Y43" s="168">
        <f t="shared" si="32"/>
        <v>14</v>
      </c>
      <c r="Z43" s="169"/>
      <c r="AA43" s="168">
        <f t="shared" si="33"/>
        <v>3</v>
      </c>
      <c r="AB43" s="169"/>
      <c r="AC43" s="168">
        <f t="shared" si="34"/>
        <v>10</v>
      </c>
      <c r="AD43" s="169"/>
      <c r="AE43" s="168">
        <f t="shared" si="19"/>
        <v>0</v>
      </c>
      <c r="AF43" s="169"/>
      <c r="AG43" s="168">
        <f t="shared" si="20"/>
        <v>0</v>
      </c>
      <c r="AH43" s="170"/>
      <c r="AJ43" s="26">
        <f t="shared" si="35"/>
        <v>8</v>
      </c>
    </row>
    <row r="44" spans="2:36" x14ac:dyDescent="0.35">
      <c r="B44" s="50" t="s">
        <v>184</v>
      </c>
      <c r="C44" s="171">
        <f t="shared" si="21"/>
        <v>6</v>
      </c>
      <c r="D44" s="172"/>
      <c r="E44" s="171">
        <f t="shared" si="22"/>
        <v>10</v>
      </c>
      <c r="F44" s="172"/>
      <c r="G44" s="171" t="str">
        <f t="shared" si="23"/>
        <v>-</v>
      </c>
      <c r="H44" s="172"/>
      <c r="I44" s="171">
        <f t="shared" si="24"/>
        <v>14</v>
      </c>
      <c r="J44" s="172"/>
      <c r="K44" s="171" t="str">
        <f t="shared" si="25"/>
        <v>-</v>
      </c>
      <c r="L44" s="172"/>
      <c r="M44" s="171">
        <f t="shared" si="26"/>
        <v>8</v>
      </c>
      <c r="N44" s="172"/>
      <c r="O44" s="171">
        <f t="shared" si="27"/>
        <v>16</v>
      </c>
      <c r="P44" s="172"/>
      <c r="Q44" s="171" t="str">
        <f t="shared" si="28"/>
        <v>-</v>
      </c>
      <c r="R44" s="172"/>
      <c r="S44" s="171">
        <f t="shared" si="29"/>
        <v>7</v>
      </c>
      <c r="T44" s="172"/>
      <c r="U44" s="171" t="str">
        <f t="shared" si="30"/>
        <v>-</v>
      </c>
      <c r="V44" s="172"/>
      <c r="W44" s="171">
        <f t="shared" si="31"/>
        <v>15</v>
      </c>
      <c r="X44" s="172"/>
      <c r="Y44" s="171">
        <f t="shared" si="32"/>
        <v>11</v>
      </c>
      <c r="Z44" s="172"/>
      <c r="AA44" s="171" t="str">
        <f t="shared" si="33"/>
        <v>-</v>
      </c>
      <c r="AB44" s="172"/>
      <c r="AC44" s="171" t="str">
        <f t="shared" si="34"/>
        <v>-</v>
      </c>
      <c r="AD44" s="172"/>
      <c r="AE44" s="171">
        <f t="shared" si="19"/>
        <v>0</v>
      </c>
      <c r="AF44" s="172"/>
      <c r="AG44" s="171">
        <f t="shared" si="20"/>
        <v>0</v>
      </c>
      <c r="AH44" s="173"/>
      <c r="AJ44" s="26">
        <f>COUNTIF(C44:AH44,"&gt;=1")</f>
        <v>8</v>
      </c>
    </row>
    <row r="45" spans="2:36" x14ac:dyDescent="0.35">
      <c r="B45" s="13" t="s">
        <v>230</v>
      </c>
      <c r="C45" s="168">
        <f t="shared" si="21"/>
        <v>10</v>
      </c>
      <c r="D45" s="169"/>
      <c r="E45" s="168">
        <f t="shared" si="22"/>
        <v>11</v>
      </c>
      <c r="F45" s="169"/>
      <c r="G45" s="168" t="str">
        <f t="shared" si="23"/>
        <v>-</v>
      </c>
      <c r="H45" s="169"/>
      <c r="I45" s="168">
        <f t="shared" si="24"/>
        <v>6</v>
      </c>
      <c r="J45" s="169"/>
      <c r="K45" s="168" t="str">
        <f t="shared" si="25"/>
        <v>-</v>
      </c>
      <c r="L45" s="169"/>
      <c r="M45" s="168">
        <f t="shared" si="26"/>
        <v>8</v>
      </c>
      <c r="N45" s="169"/>
      <c r="O45" s="168">
        <f t="shared" si="27"/>
        <v>16</v>
      </c>
      <c r="P45" s="169"/>
      <c r="Q45" s="168" t="str">
        <f t="shared" si="28"/>
        <v>-</v>
      </c>
      <c r="R45" s="169"/>
      <c r="S45" s="168" t="str">
        <f t="shared" si="29"/>
        <v>-</v>
      </c>
      <c r="T45" s="169"/>
      <c r="U45" s="168" t="str">
        <f t="shared" si="30"/>
        <v>-</v>
      </c>
      <c r="V45" s="169"/>
      <c r="W45" s="168">
        <f t="shared" si="31"/>
        <v>15</v>
      </c>
      <c r="X45" s="169"/>
      <c r="Y45" s="168">
        <f t="shared" si="32"/>
        <v>14</v>
      </c>
      <c r="Z45" s="169"/>
      <c r="AA45" s="168" t="str">
        <f t="shared" si="33"/>
        <v>-</v>
      </c>
      <c r="AB45" s="169"/>
      <c r="AC45" s="168">
        <f t="shared" si="34"/>
        <v>7</v>
      </c>
      <c r="AD45" s="169"/>
      <c r="AE45" s="75"/>
      <c r="AF45" s="76"/>
      <c r="AG45" s="75"/>
      <c r="AH45" s="77"/>
      <c r="AJ45" s="26">
        <f t="shared" si="35"/>
        <v>8</v>
      </c>
    </row>
    <row r="46" spans="2:36" ht="15" thickBot="1" x14ac:dyDescent="0.4">
      <c r="B46" s="80" t="s">
        <v>185</v>
      </c>
      <c r="C46" s="174">
        <f t="shared" si="21"/>
        <v>5</v>
      </c>
      <c r="D46" s="175"/>
      <c r="E46" s="174">
        <f t="shared" si="22"/>
        <v>10</v>
      </c>
      <c r="F46" s="175"/>
      <c r="G46" s="174" t="str">
        <f t="shared" si="23"/>
        <v>-</v>
      </c>
      <c r="H46" s="175"/>
      <c r="I46" s="174">
        <f t="shared" si="24"/>
        <v>12</v>
      </c>
      <c r="J46" s="175"/>
      <c r="K46" s="174">
        <f t="shared" si="25"/>
        <v>6</v>
      </c>
      <c r="L46" s="175"/>
      <c r="M46" s="174">
        <f t="shared" si="26"/>
        <v>13</v>
      </c>
      <c r="N46" s="175"/>
      <c r="O46" s="174">
        <f t="shared" si="27"/>
        <v>16</v>
      </c>
      <c r="P46" s="175"/>
      <c r="Q46" s="174" t="str">
        <f t="shared" si="28"/>
        <v>-</v>
      </c>
      <c r="R46" s="175"/>
      <c r="S46" s="174">
        <f t="shared" si="29"/>
        <v>4</v>
      </c>
      <c r="T46" s="175"/>
      <c r="U46" s="174" t="str">
        <f t="shared" si="30"/>
        <v>-</v>
      </c>
      <c r="V46" s="175"/>
      <c r="W46" s="174">
        <f t="shared" si="31"/>
        <v>15</v>
      </c>
      <c r="X46" s="175"/>
      <c r="Y46" s="174">
        <f t="shared" si="32"/>
        <v>14</v>
      </c>
      <c r="Z46" s="175"/>
      <c r="AA46" s="174" t="str">
        <f t="shared" si="33"/>
        <v>-</v>
      </c>
      <c r="AB46" s="175"/>
      <c r="AC46" s="174">
        <f t="shared" si="34"/>
        <v>3</v>
      </c>
      <c r="AD46" s="175"/>
      <c r="AE46" s="190">
        <f t="shared" ref="AE46:AG46" si="36">IF(AE21="",AF21,"-")</f>
        <v>0</v>
      </c>
      <c r="AF46" s="196"/>
      <c r="AG46" s="190">
        <f t="shared" si="36"/>
        <v>0</v>
      </c>
      <c r="AH46" s="191"/>
      <c r="AJ46" s="26">
        <f t="shared" si="35"/>
        <v>10</v>
      </c>
    </row>
    <row r="47" spans="2:36" x14ac:dyDescent="0.35">
      <c r="L47" s="12"/>
    </row>
    <row r="49" spans="5:5" x14ac:dyDescent="0.35">
      <c r="E49" t="s">
        <v>33</v>
      </c>
    </row>
  </sheetData>
  <mergeCells count="336">
    <mergeCell ref="AC22:AD22"/>
    <mergeCell ref="B2:AJ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G3:AH3"/>
    <mergeCell ref="U3:V3"/>
    <mergeCell ref="W3:X3"/>
    <mergeCell ref="Y3:Z3"/>
    <mergeCell ref="AA3:AB3"/>
    <mergeCell ref="AC3:AD3"/>
    <mergeCell ref="AE3:AF3"/>
    <mergeCell ref="AE22:AF22"/>
    <mergeCell ref="AE28:AF28"/>
    <mergeCell ref="AG28:AH28"/>
    <mergeCell ref="U28:V28"/>
    <mergeCell ref="W28:X28"/>
    <mergeCell ref="Y28:Z28"/>
    <mergeCell ref="AA28:AB28"/>
    <mergeCell ref="AC28:AD28"/>
    <mergeCell ref="C22:D22"/>
    <mergeCell ref="S28:T28"/>
    <mergeCell ref="C23:AI23"/>
    <mergeCell ref="C28:D28"/>
    <mergeCell ref="E28:F28"/>
    <mergeCell ref="G28:H28"/>
    <mergeCell ref="I28:J28"/>
    <mergeCell ref="K28:L28"/>
    <mergeCell ref="M28:N28"/>
    <mergeCell ref="O28:P28"/>
    <mergeCell ref="Q28:R28"/>
    <mergeCell ref="S22:T22"/>
    <mergeCell ref="AG22:AH22"/>
    <mergeCell ref="U22:V22"/>
    <mergeCell ref="W22:X22"/>
    <mergeCell ref="Y22:Z22"/>
    <mergeCell ref="AA22:AB22"/>
    <mergeCell ref="C29:D29"/>
    <mergeCell ref="E29:F29"/>
    <mergeCell ref="G29:H29"/>
    <mergeCell ref="I29:J29"/>
    <mergeCell ref="K29:L29"/>
    <mergeCell ref="M29:N29"/>
    <mergeCell ref="O29:P29"/>
    <mergeCell ref="Q29:R29"/>
    <mergeCell ref="E22:F22"/>
    <mergeCell ref="G22:H22"/>
    <mergeCell ref="I22:J22"/>
    <mergeCell ref="K22:L22"/>
    <mergeCell ref="M22:N22"/>
    <mergeCell ref="O22:P22"/>
    <mergeCell ref="Q22:R22"/>
    <mergeCell ref="S30:T30"/>
    <mergeCell ref="AE29:AF29"/>
    <mergeCell ref="AG29:AH29"/>
    <mergeCell ref="C30:D30"/>
    <mergeCell ref="E30:F30"/>
    <mergeCell ref="G30:H30"/>
    <mergeCell ref="I30:J30"/>
    <mergeCell ref="K30:L30"/>
    <mergeCell ref="M30:N30"/>
    <mergeCell ref="O30:P30"/>
    <mergeCell ref="Q30:R30"/>
    <mergeCell ref="S29:T29"/>
    <mergeCell ref="U29:V29"/>
    <mergeCell ref="W29:X29"/>
    <mergeCell ref="Y29:Z29"/>
    <mergeCell ref="AA29:AB29"/>
    <mergeCell ref="AC29:AD29"/>
    <mergeCell ref="AE30:AF30"/>
    <mergeCell ref="AG30:AH30"/>
    <mergeCell ref="U30:V30"/>
    <mergeCell ref="W30:X30"/>
    <mergeCell ref="Y30:Z30"/>
    <mergeCell ref="AA30:AB30"/>
    <mergeCell ref="AC30:AD30"/>
    <mergeCell ref="AG31:AH31"/>
    <mergeCell ref="C32:D32"/>
    <mergeCell ref="E32:F32"/>
    <mergeCell ref="G32:H32"/>
    <mergeCell ref="I32:J32"/>
    <mergeCell ref="K32:L32"/>
    <mergeCell ref="M32:N32"/>
    <mergeCell ref="O32:P32"/>
    <mergeCell ref="Q32:R32"/>
    <mergeCell ref="S31:T31"/>
    <mergeCell ref="U31:V31"/>
    <mergeCell ref="W31:X31"/>
    <mergeCell ref="Y31:Z31"/>
    <mergeCell ref="AA31:AB31"/>
    <mergeCell ref="AC31:AD31"/>
    <mergeCell ref="AE32:AF32"/>
    <mergeCell ref="AG32:AH32"/>
    <mergeCell ref="U32:V32"/>
    <mergeCell ref="W32:X32"/>
    <mergeCell ref="Y32:Z32"/>
    <mergeCell ref="AA32:AB32"/>
    <mergeCell ref="AC32:AD32"/>
    <mergeCell ref="C31:D31"/>
    <mergeCell ref="E31:F31"/>
    <mergeCell ref="G33:H33"/>
    <mergeCell ref="I33:J33"/>
    <mergeCell ref="K33:L33"/>
    <mergeCell ref="M33:N33"/>
    <mergeCell ref="O33:P33"/>
    <mergeCell ref="Q33:R33"/>
    <mergeCell ref="S32:T32"/>
    <mergeCell ref="AE31:AF31"/>
    <mergeCell ref="G31:H31"/>
    <mergeCell ref="I31:J31"/>
    <mergeCell ref="K31:L31"/>
    <mergeCell ref="M31:N31"/>
    <mergeCell ref="O31:P31"/>
    <mergeCell ref="Q31:R31"/>
    <mergeCell ref="AE33:AF33"/>
    <mergeCell ref="AG33:AH33"/>
    <mergeCell ref="C34:D34"/>
    <mergeCell ref="E34:F34"/>
    <mergeCell ref="G34:H34"/>
    <mergeCell ref="I34:J34"/>
    <mergeCell ref="K34:L34"/>
    <mergeCell ref="M34:N34"/>
    <mergeCell ref="O34:P34"/>
    <mergeCell ref="Q34:R34"/>
    <mergeCell ref="S33:T33"/>
    <mergeCell ref="U33:V33"/>
    <mergeCell ref="W33:X33"/>
    <mergeCell ref="Y33:Z33"/>
    <mergeCell ref="AA33:AB33"/>
    <mergeCell ref="AC33:AD33"/>
    <mergeCell ref="AE34:AF34"/>
    <mergeCell ref="AG34:AH34"/>
    <mergeCell ref="U34:V34"/>
    <mergeCell ref="W34:X34"/>
    <mergeCell ref="Y34:Z34"/>
    <mergeCell ref="AA34:AB34"/>
    <mergeCell ref="AC34:AD34"/>
    <mergeCell ref="C33:D33"/>
    <mergeCell ref="E33:F33"/>
    <mergeCell ref="C35:D35"/>
    <mergeCell ref="E35:F35"/>
    <mergeCell ref="G35:H35"/>
    <mergeCell ref="I35:J35"/>
    <mergeCell ref="K35:L35"/>
    <mergeCell ref="M35:N35"/>
    <mergeCell ref="O35:P35"/>
    <mergeCell ref="Q35:R35"/>
    <mergeCell ref="S34:T34"/>
    <mergeCell ref="S36:T36"/>
    <mergeCell ref="AE35:AF35"/>
    <mergeCell ref="AG35:AH35"/>
    <mergeCell ref="C36:D36"/>
    <mergeCell ref="E36:F36"/>
    <mergeCell ref="G36:H36"/>
    <mergeCell ref="I36:J36"/>
    <mergeCell ref="K36:L36"/>
    <mergeCell ref="M36:N36"/>
    <mergeCell ref="O36:P36"/>
    <mergeCell ref="Q36:R36"/>
    <mergeCell ref="S35:T35"/>
    <mergeCell ref="U35:V35"/>
    <mergeCell ref="W35:X35"/>
    <mergeCell ref="Y35:Z35"/>
    <mergeCell ref="AA35:AB35"/>
    <mergeCell ref="AC35:AD35"/>
    <mergeCell ref="AE36:AF36"/>
    <mergeCell ref="AG36:AH36"/>
    <mergeCell ref="U36:V36"/>
    <mergeCell ref="W36:X36"/>
    <mergeCell ref="Y36:Z36"/>
    <mergeCell ref="AA36:AB36"/>
    <mergeCell ref="AC36:AD36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C37:D37"/>
    <mergeCell ref="E37:F37"/>
    <mergeCell ref="G39:H39"/>
    <mergeCell ref="I39:J39"/>
    <mergeCell ref="K39:L39"/>
    <mergeCell ref="M39:N39"/>
    <mergeCell ref="O39:P39"/>
    <mergeCell ref="Q39:R39"/>
    <mergeCell ref="S38:T38"/>
    <mergeCell ref="AE37:AF37"/>
    <mergeCell ref="G37:H37"/>
    <mergeCell ref="I37:J37"/>
    <mergeCell ref="K37:L37"/>
    <mergeCell ref="M37:N37"/>
    <mergeCell ref="O37:P37"/>
    <mergeCell ref="Q37:R37"/>
    <mergeCell ref="AE39:AF39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C39:D39"/>
    <mergeCell ref="E39:F39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S42:T42"/>
    <mergeCell ref="AE41:AF41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AE43:AF43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C43:D43"/>
    <mergeCell ref="E43:F43"/>
    <mergeCell ref="G43:H43"/>
    <mergeCell ref="I43:J43"/>
    <mergeCell ref="K43:L43"/>
    <mergeCell ref="M43:N43"/>
    <mergeCell ref="O43:P43"/>
    <mergeCell ref="Q43:R43"/>
    <mergeCell ref="Y45:Z45"/>
    <mergeCell ref="AA45:AB45"/>
    <mergeCell ref="AC45:AD45"/>
    <mergeCell ref="AE44:AF44"/>
    <mergeCell ref="AG44:AH44"/>
    <mergeCell ref="C45:D45"/>
    <mergeCell ref="E45:F45"/>
    <mergeCell ref="G45:H45"/>
    <mergeCell ref="I45:J45"/>
    <mergeCell ref="K45:L45"/>
    <mergeCell ref="M45:N45"/>
    <mergeCell ref="O45:P45"/>
    <mergeCell ref="Q45:R45"/>
    <mergeCell ref="S44:T44"/>
    <mergeCell ref="U44:V44"/>
    <mergeCell ref="W44:X44"/>
    <mergeCell ref="Y44:Z44"/>
    <mergeCell ref="AA44:AB44"/>
    <mergeCell ref="AC44:AD44"/>
    <mergeCell ref="C46:D46"/>
    <mergeCell ref="E46:F46"/>
    <mergeCell ref="G46:H46"/>
    <mergeCell ref="I46:J46"/>
    <mergeCell ref="K46:L46"/>
    <mergeCell ref="M46:N46"/>
    <mergeCell ref="S45:T45"/>
    <mergeCell ref="U45:V45"/>
    <mergeCell ref="W45:X45"/>
    <mergeCell ref="AA46:AB46"/>
    <mergeCell ref="AC46:AD46"/>
    <mergeCell ref="AE46:AF46"/>
    <mergeCell ref="AG46:AH46"/>
    <mergeCell ref="O46:P46"/>
    <mergeCell ref="Q46:R46"/>
    <mergeCell ref="S46:T46"/>
    <mergeCell ref="U46:V46"/>
    <mergeCell ref="W46:X46"/>
    <mergeCell ref="Y46:Z46"/>
  </mergeCells>
  <conditionalFormatting sqref="AI4:AI21">
    <cfRule type="cellIs" dxfId="314" priority="2" operator="equal">
      <formula>133</formula>
    </cfRule>
  </conditionalFormatting>
  <conditionalFormatting sqref="C4:AI22">
    <cfRule type="cellIs" dxfId="313" priority="3" operator="equal">
      <formula>"OAK"</formula>
    </cfRule>
    <cfRule type="cellIs" dxfId="312" priority="4" operator="equal">
      <formula>"LAR"</formula>
    </cfRule>
    <cfRule type="cellIs" dxfId="311" priority="5" operator="equal">
      <formula>"DET"</formula>
    </cfRule>
    <cfRule type="cellIs" dxfId="310" priority="6" operator="equal">
      <formula>"NYJ"</formula>
    </cfRule>
    <cfRule type="cellIs" dxfId="309" priority="7" operator="equal">
      <formula>"GB"</formula>
    </cfRule>
    <cfRule type="cellIs" dxfId="308" priority="8" operator="equal">
      <formula>"CHI"</formula>
    </cfRule>
    <cfRule type="cellIs" dxfId="307" priority="9" operator="equal">
      <formula>"ARI"</formula>
    </cfRule>
    <cfRule type="cellIs" dxfId="306" priority="10" operator="equal">
      <formula>"WAS"</formula>
    </cfRule>
    <cfRule type="cellIs" dxfId="305" priority="11" operator="equal">
      <formula>"CAR"</formula>
    </cfRule>
    <cfRule type="cellIs" dxfId="304" priority="12" operator="equal">
      <formula>"DAL"</formula>
    </cfRule>
    <cfRule type="cellIs" dxfId="303" priority="13" operator="equal">
      <formula>"DEN"</formula>
    </cfRule>
    <cfRule type="cellIs" dxfId="302" priority="14" operator="equal">
      <formula>"SEA"</formula>
    </cfRule>
    <cfRule type="cellIs" dxfId="301" priority="15" operator="equal">
      <formula>"LAC"</formula>
    </cfRule>
    <cfRule type="cellIs" dxfId="300" priority="16" operator="equal">
      <formula>"KC"</formula>
    </cfRule>
    <cfRule type="cellIs" dxfId="299" priority="17" operator="equal">
      <formula>"CLE"</formula>
    </cfRule>
    <cfRule type="cellIs" dxfId="298" priority="18" operator="equal">
      <formula>"PIT"</formula>
    </cfRule>
    <cfRule type="cellIs" dxfId="297" priority="19" operator="equal">
      <formula>"IND"</formula>
    </cfRule>
    <cfRule type="cellIs" dxfId="296" priority="20" operator="equal">
      <formula>"CIN"</formula>
    </cfRule>
    <cfRule type="cellIs" dxfId="295" priority="21" operator="equal">
      <formula>"MIA"</formula>
    </cfRule>
    <cfRule type="cellIs" dxfId="294" priority="22" operator="equal">
      <formula>"TEN"</formula>
    </cfRule>
    <cfRule type="cellIs" dxfId="293" priority="23" operator="equal">
      <formula>"MIN"</formula>
    </cfRule>
    <cfRule type="cellIs" dxfId="292" priority="24" operator="equal">
      <formula>"SF"</formula>
    </cfRule>
    <cfRule type="cellIs" dxfId="291" priority="25" operator="equal">
      <formula>"NE"</formula>
    </cfRule>
    <cfRule type="cellIs" dxfId="290" priority="26" operator="equal">
      <formula>"HOU"</formula>
    </cfRule>
    <cfRule type="cellIs" dxfId="289" priority="27" operator="equal">
      <formula>"NO"</formula>
    </cfRule>
    <cfRule type="cellIs" dxfId="288" priority="28" operator="equal">
      <formula>"TB"</formula>
    </cfRule>
    <cfRule type="cellIs" dxfId="287" priority="29" operator="equal">
      <formula>"NYG"</formula>
    </cfRule>
    <cfRule type="cellIs" dxfId="286" priority="30" operator="equal">
      <formula>"JAX"</formula>
    </cfRule>
    <cfRule type="cellIs" dxfId="285" priority="31" operator="equal">
      <formula>"BAL"</formula>
    </cfRule>
    <cfRule type="cellIs" dxfId="284" priority="32" operator="equal">
      <formula>"BUF"</formula>
    </cfRule>
    <cfRule type="cellIs" dxfId="283" priority="33" operator="equal">
      <formula>"PHI"</formula>
    </cfRule>
    <cfRule type="cellIs" dxfId="282" priority="34" operator="equal">
      <formula>"ATL"</formula>
    </cfRule>
  </conditionalFormatting>
  <conditionalFormatting sqref="AJ4:AJ21">
    <cfRule type="top10" dxfId="281" priority="1" rank="1"/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9657A-C42F-47A9-9F18-BADBC7F27E01}">
  <dimension ref="A1:AJ49"/>
  <sheetViews>
    <sheetView showGridLines="0" showZeros="0" zoomScale="93" zoomScaleNormal="93" workbookViewId="0">
      <selection activeCell="AM8" sqref="AM8"/>
    </sheetView>
  </sheetViews>
  <sheetFormatPr defaultRowHeight="14.5" x14ac:dyDescent="0.35"/>
  <cols>
    <col min="1" max="1" width="3.26953125" customWidth="1"/>
    <col min="2" max="2" width="9.81640625" bestFit="1" customWidth="1"/>
    <col min="3" max="3" width="6.453125" customWidth="1"/>
    <col min="4" max="4" width="2.81640625" customWidth="1"/>
    <col min="5" max="5" width="6.453125" customWidth="1"/>
    <col min="6" max="6" width="2.81640625" customWidth="1"/>
    <col min="7" max="7" width="6.453125" customWidth="1"/>
    <col min="8" max="8" width="2.81640625" customWidth="1"/>
    <col min="9" max="9" width="6.453125" customWidth="1"/>
    <col min="10" max="10" width="2.81640625" customWidth="1"/>
    <col min="11" max="11" width="6.453125" customWidth="1"/>
    <col min="12" max="12" width="2.81640625" customWidth="1"/>
    <col min="13" max="13" width="6.453125" customWidth="1"/>
    <col min="14" max="14" width="2.81640625" customWidth="1"/>
    <col min="15" max="15" width="6.453125" customWidth="1"/>
    <col min="16" max="16" width="2.81640625" customWidth="1"/>
    <col min="17" max="17" width="6.453125" customWidth="1"/>
    <col min="18" max="18" width="2.81640625" customWidth="1"/>
    <col min="19" max="19" width="6.453125" customWidth="1"/>
    <col min="20" max="20" width="2.81640625" customWidth="1"/>
    <col min="21" max="21" width="6.453125" customWidth="1"/>
    <col min="22" max="22" width="2.81640625" customWidth="1"/>
    <col min="23" max="23" width="6.453125" customWidth="1"/>
    <col min="24" max="24" width="2.81640625" customWidth="1"/>
    <col min="25" max="25" width="6.453125" customWidth="1"/>
    <col min="26" max="26" width="2.81640625" customWidth="1"/>
    <col min="27" max="27" width="6.453125" customWidth="1"/>
    <col min="28" max="28" width="2.81640625" customWidth="1"/>
    <col min="29" max="29" width="6.453125" hidden="1" customWidth="1"/>
    <col min="30" max="30" width="2.81640625" hidden="1" customWidth="1"/>
    <col min="31" max="31" width="6.453125" hidden="1" customWidth="1"/>
    <col min="32" max="32" width="2.81640625" hidden="1" customWidth="1"/>
    <col min="33" max="33" width="6.453125" hidden="1" customWidth="1"/>
    <col min="34" max="34" width="2.81640625" hidden="1" customWidth="1"/>
    <col min="35" max="35" width="8.7265625" hidden="1" customWidth="1"/>
    <col min="36" max="36" width="8.6328125" customWidth="1"/>
  </cols>
  <sheetData>
    <row r="1" spans="1:36" ht="9" customHeight="1" x14ac:dyDescent="0.35">
      <c r="A1" t="s">
        <v>33</v>
      </c>
    </row>
    <row r="2" spans="1:36" ht="15" thickBot="1" x14ac:dyDescent="0.4">
      <c r="B2" s="122" t="s">
        <v>393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</row>
    <row r="3" spans="1:36" ht="15" thickBot="1" x14ac:dyDescent="0.4">
      <c r="B3" s="2" t="s">
        <v>0</v>
      </c>
      <c r="C3" s="181" t="s">
        <v>280</v>
      </c>
      <c r="D3" s="181"/>
      <c r="E3" s="181" t="s">
        <v>281</v>
      </c>
      <c r="F3" s="181"/>
      <c r="G3" s="181" t="s">
        <v>283</v>
      </c>
      <c r="H3" s="181"/>
      <c r="I3" s="181" t="s">
        <v>284</v>
      </c>
      <c r="J3" s="181"/>
      <c r="K3" s="181" t="s">
        <v>285</v>
      </c>
      <c r="L3" s="181"/>
      <c r="M3" s="181" t="s">
        <v>286</v>
      </c>
      <c r="N3" s="181"/>
      <c r="O3" s="181" t="s">
        <v>287</v>
      </c>
      <c r="P3" s="181"/>
      <c r="Q3" s="181" t="s">
        <v>288</v>
      </c>
      <c r="R3" s="181"/>
      <c r="S3" s="181" t="s">
        <v>289</v>
      </c>
      <c r="T3" s="181"/>
      <c r="U3" s="181" t="s">
        <v>292</v>
      </c>
      <c r="V3" s="181"/>
      <c r="W3" s="181" t="s">
        <v>293</v>
      </c>
      <c r="X3" s="181"/>
      <c r="Y3" s="181" t="s">
        <v>282</v>
      </c>
      <c r="Z3" s="181"/>
      <c r="AA3" s="181" t="s">
        <v>294</v>
      </c>
      <c r="AB3" s="181"/>
      <c r="AC3" s="187"/>
      <c r="AD3" s="188"/>
      <c r="AE3" s="187"/>
      <c r="AF3" s="188"/>
      <c r="AG3" s="187"/>
      <c r="AH3" s="188"/>
      <c r="AI3" s="33" t="s">
        <v>69</v>
      </c>
      <c r="AJ3" s="118" t="s">
        <v>32</v>
      </c>
    </row>
    <row r="4" spans="1:36" x14ac:dyDescent="0.35">
      <c r="A4">
        <f t="shared" ref="A4:A21" si="0">RANK(AJ4,$AJ$4:$AJ$21,0)</f>
        <v>10</v>
      </c>
      <c r="B4" s="52" t="s">
        <v>1</v>
      </c>
      <c r="C4" s="5" t="s">
        <v>143</v>
      </c>
      <c r="D4" s="117">
        <v>10</v>
      </c>
      <c r="E4" s="5" t="s">
        <v>190</v>
      </c>
      <c r="F4" s="117">
        <v>9</v>
      </c>
      <c r="G4" s="5" t="s">
        <v>107</v>
      </c>
      <c r="H4" s="117">
        <v>7</v>
      </c>
      <c r="I4" s="5" t="s">
        <v>194</v>
      </c>
      <c r="J4" s="117">
        <v>6</v>
      </c>
      <c r="K4" s="5" t="s">
        <v>147</v>
      </c>
      <c r="L4" s="117">
        <v>16</v>
      </c>
      <c r="M4" s="5" t="s">
        <v>191</v>
      </c>
      <c r="N4" s="117">
        <v>5</v>
      </c>
      <c r="O4" s="5" t="s">
        <v>127</v>
      </c>
      <c r="P4" s="117">
        <v>14</v>
      </c>
      <c r="Q4" s="5" t="s">
        <v>232</v>
      </c>
      <c r="R4" s="117">
        <v>4</v>
      </c>
      <c r="S4" s="5" t="s">
        <v>149</v>
      </c>
      <c r="T4" s="117">
        <v>15</v>
      </c>
      <c r="U4" s="5" t="s">
        <v>196</v>
      </c>
      <c r="V4" s="117">
        <v>11</v>
      </c>
      <c r="W4" s="5" t="s">
        <v>145</v>
      </c>
      <c r="X4" s="117">
        <v>13</v>
      </c>
      <c r="Y4" s="5" t="s">
        <v>193</v>
      </c>
      <c r="Z4" s="117">
        <v>8</v>
      </c>
      <c r="AA4" s="5" t="s">
        <v>181</v>
      </c>
      <c r="AB4" s="117">
        <v>12</v>
      </c>
      <c r="AC4" s="5"/>
      <c r="AD4" s="117"/>
      <c r="AE4" s="5"/>
      <c r="AF4" s="117"/>
      <c r="AG4" s="5"/>
      <c r="AH4" s="117"/>
      <c r="AI4" s="7">
        <f t="shared" ref="AI4:AI21" si="1">SUM(D4:AH4)</f>
        <v>130</v>
      </c>
      <c r="AJ4" s="7">
        <f t="shared" ref="AJ4:AJ21" si="2">SUM(C29,E29,G29,I29,K29,M29,O29,Q29,S29,U29,W29,Y29,AA29,AC29,AE29,AG29)</f>
        <v>63</v>
      </c>
    </row>
    <row r="5" spans="1:36" x14ac:dyDescent="0.35">
      <c r="A5">
        <f t="shared" si="0"/>
        <v>10</v>
      </c>
      <c r="B5" s="8" t="s">
        <v>11</v>
      </c>
      <c r="C5" s="9" t="s">
        <v>218</v>
      </c>
      <c r="D5" s="10">
        <v>10</v>
      </c>
      <c r="E5" s="9" t="s">
        <v>207</v>
      </c>
      <c r="F5" s="10">
        <v>7</v>
      </c>
      <c r="G5" s="9" t="s">
        <v>217</v>
      </c>
      <c r="H5" s="10">
        <v>15</v>
      </c>
      <c r="I5" s="9" t="s">
        <v>229</v>
      </c>
      <c r="J5" s="10">
        <v>4</v>
      </c>
      <c r="K5" s="9" t="s">
        <v>221</v>
      </c>
      <c r="L5" s="10">
        <v>11</v>
      </c>
      <c r="M5" s="9" t="s">
        <v>208</v>
      </c>
      <c r="N5" s="10">
        <v>8</v>
      </c>
      <c r="O5" s="9" t="s">
        <v>209</v>
      </c>
      <c r="P5" s="10">
        <v>13</v>
      </c>
      <c r="Q5" s="9" t="s">
        <v>223</v>
      </c>
      <c r="R5" s="10">
        <v>6</v>
      </c>
      <c r="S5" s="9" t="s">
        <v>235</v>
      </c>
      <c r="T5" s="10">
        <v>14</v>
      </c>
      <c r="U5" s="9" t="s">
        <v>226</v>
      </c>
      <c r="V5" s="10">
        <v>12</v>
      </c>
      <c r="W5" s="9" t="s">
        <v>214</v>
      </c>
      <c r="X5" s="10">
        <v>16</v>
      </c>
      <c r="Y5" s="9" t="s">
        <v>237</v>
      </c>
      <c r="Z5" s="10">
        <v>9</v>
      </c>
      <c r="AA5" s="9" t="s">
        <v>215</v>
      </c>
      <c r="AB5" s="10">
        <v>5</v>
      </c>
      <c r="AC5" s="9"/>
      <c r="AD5" s="10"/>
      <c r="AE5" s="9"/>
      <c r="AF5" s="10"/>
      <c r="AG5" s="9"/>
      <c r="AH5" s="10"/>
      <c r="AI5" s="11">
        <f t="shared" si="1"/>
        <v>130</v>
      </c>
      <c r="AJ5" s="11">
        <f t="shared" si="2"/>
        <v>63</v>
      </c>
    </row>
    <row r="6" spans="1:36" x14ac:dyDescent="0.35">
      <c r="A6">
        <f t="shared" si="0"/>
        <v>8</v>
      </c>
      <c r="B6" s="4" t="s">
        <v>2</v>
      </c>
      <c r="C6" s="5" t="s">
        <v>146</v>
      </c>
      <c r="D6" s="139">
        <v>7</v>
      </c>
      <c r="E6" s="5" t="s">
        <v>190</v>
      </c>
      <c r="F6" s="139">
        <v>11</v>
      </c>
      <c r="G6" s="5" t="s">
        <v>107</v>
      </c>
      <c r="H6" s="139">
        <v>12</v>
      </c>
      <c r="I6" s="5" t="s">
        <v>194</v>
      </c>
      <c r="J6" s="139">
        <v>8</v>
      </c>
      <c r="K6" s="5" t="s">
        <v>147</v>
      </c>
      <c r="L6" s="139">
        <v>10</v>
      </c>
      <c r="M6" s="5" t="s">
        <v>191</v>
      </c>
      <c r="N6" s="139">
        <v>9</v>
      </c>
      <c r="O6" s="5" t="s">
        <v>127</v>
      </c>
      <c r="P6" s="139">
        <v>16</v>
      </c>
      <c r="Q6" s="5" t="s">
        <v>108</v>
      </c>
      <c r="R6" s="139">
        <v>5</v>
      </c>
      <c r="S6" s="5" t="s">
        <v>149</v>
      </c>
      <c r="T6" s="139">
        <v>15</v>
      </c>
      <c r="U6" s="5" t="s">
        <v>196</v>
      </c>
      <c r="V6" s="139">
        <v>13</v>
      </c>
      <c r="W6" s="5" t="s">
        <v>145</v>
      </c>
      <c r="X6" s="139">
        <v>14</v>
      </c>
      <c r="Y6" s="5" t="s">
        <v>193</v>
      </c>
      <c r="Z6" s="139">
        <v>6</v>
      </c>
      <c r="AA6" s="5" t="s">
        <v>181</v>
      </c>
      <c r="AB6" s="139">
        <v>4</v>
      </c>
      <c r="AC6" s="5"/>
      <c r="AD6" s="119"/>
      <c r="AE6" s="5"/>
      <c r="AF6" s="119"/>
      <c r="AG6" s="5"/>
      <c r="AH6" s="119"/>
      <c r="AI6" s="7">
        <f t="shared" si="1"/>
        <v>130</v>
      </c>
      <c r="AJ6" s="7">
        <f t="shared" si="2"/>
        <v>69</v>
      </c>
    </row>
    <row r="7" spans="1:36" x14ac:dyDescent="0.35">
      <c r="A7">
        <f t="shared" si="0"/>
        <v>6</v>
      </c>
      <c r="B7" s="8" t="s">
        <v>5</v>
      </c>
      <c r="C7" s="9" t="s">
        <v>216</v>
      </c>
      <c r="D7" s="10">
        <v>6</v>
      </c>
      <c r="E7" s="9" t="s">
        <v>207</v>
      </c>
      <c r="F7" s="10">
        <v>13</v>
      </c>
      <c r="G7" s="9" t="s">
        <v>217</v>
      </c>
      <c r="H7" s="10">
        <v>15</v>
      </c>
      <c r="I7" s="9" t="s">
        <v>229</v>
      </c>
      <c r="J7" s="10">
        <v>10</v>
      </c>
      <c r="K7" s="9" t="s">
        <v>221</v>
      </c>
      <c r="L7" s="10">
        <v>9</v>
      </c>
      <c r="M7" s="9" t="s">
        <v>243</v>
      </c>
      <c r="N7" s="10">
        <v>5</v>
      </c>
      <c r="O7" s="9" t="s">
        <v>209</v>
      </c>
      <c r="P7" s="10">
        <v>16</v>
      </c>
      <c r="Q7" s="9" t="s">
        <v>223</v>
      </c>
      <c r="R7" s="10">
        <v>4</v>
      </c>
      <c r="S7" s="9" t="s">
        <v>235</v>
      </c>
      <c r="T7" s="10">
        <v>12</v>
      </c>
      <c r="U7" s="9" t="s">
        <v>226</v>
      </c>
      <c r="V7" s="10">
        <v>8</v>
      </c>
      <c r="W7" s="9" t="s">
        <v>214</v>
      </c>
      <c r="X7" s="10">
        <v>14</v>
      </c>
      <c r="Y7" s="9" t="s">
        <v>237</v>
      </c>
      <c r="Z7" s="10">
        <v>11</v>
      </c>
      <c r="AA7" s="9" t="s">
        <v>215</v>
      </c>
      <c r="AB7" s="10">
        <v>7</v>
      </c>
      <c r="AC7" s="9"/>
      <c r="AD7" s="10"/>
      <c r="AE7" s="9"/>
      <c r="AF7" s="10"/>
      <c r="AG7" s="9"/>
      <c r="AH7" s="10"/>
      <c r="AI7" s="11">
        <f t="shared" si="1"/>
        <v>130</v>
      </c>
      <c r="AJ7" s="11">
        <f t="shared" si="2"/>
        <v>74</v>
      </c>
    </row>
    <row r="8" spans="1:36" x14ac:dyDescent="0.35">
      <c r="A8">
        <f t="shared" si="0"/>
        <v>3</v>
      </c>
      <c r="B8" s="4" t="s">
        <v>13</v>
      </c>
      <c r="C8" s="5" t="s">
        <v>216</v>
      </c>
      <c r="D8" s="139">
        <v>5</v>
      </c>
      <c r="E8" s="5" t="s">
        <v>207</v>
      </c>
      <c r="F8" s="139">
        <v>6</v>
      </c>
      <c r="G8" s="5" t="s">
        <v>217</v>
      </c>
      <c r="H8" s="139">
        <v>12</v>
      </c>
      <c r="I8" s="5" t="s">
        <v>229</v>
      </c>
      <c r="J8" s="139">
        <v>8</v>
      </c>
      <c r="K8" s="5" t="s">
        <v>221</v>
      </c>
      <c r="L8" s="139">
        <v>11</v>
      </c>
      <c r="M8" s="5" t="s">
        <v>208</v>
      </c>
      <c r="N8" s="139">
        <v>7</v>
      </c>
      <c r="O8" s="5" t="s">
        <v>209</v>
      </c>
      <c r="P8" s="139">
        <v>16</v>
      </c>
      <c r="Q8" s="5" t="s">
        <v>223</v>
      </c>
      <c r="R8" s="139">
        <v>10</v>
      </c>
      <c r="S8" s="5" t="s">
        <v>235</v>
      </c>
      <c r="T8" s="139">
        <v>15</v>
      </c>
      <c r="U8" s="5" t="s">
        <v>226</v>
      </c>
      <c r="V8" s="139">
        <v>13</v>
      </c>
      <c r="W8" s="5" t="s">
        <v>214</v>
      </c>
      <c r="X8" s="139">
        <v>14</v>
      </c>
      <c r="Y8" s="5" t="s">
        <v>237</v>
      </c>
      <c r="Z8" s="139">
        <v>9</v>
      </c>
      <c r="AA8" s="5" t="s">
        <v>220</v>
      </c>
      <c r="AB8" s="139">
        <v>4</v>
      </c>
      <c r="AC8" s="5"/>
      <c r="AD8" s="119"/>
      <c r="AE8" s="5"/>
      <c r="AF8" s="119"/>
      <c r="AG8" s="5"/>
      <c r="AH8" s="119"/>
      <c r="AI8" s="7">
        <f t="shared" si="1"/>
        <v>130</v>
      </c>
      <c r="AJ8" s="7">
        <f t="shared" si="2"/>
        <v>79</v>
      </c>
    </row>
    <row r="9" spans="1:36" x14ac:dyDescent="0.35">
      <c r="A9">
        <f t="shared" si="0"/>
        <v>5</v>
      </c>
      <c r="B9" s="8" t="s">
        <v>9</v>
      </c>
      <c r="C9" s="9" t="s">
        <v>143</v>
      </c>
      <c r="D9" s="10">
        <v>5</v>
      </c>
      <c r="E9" s="9" t="s">
        <v>203</v>
      </c>
      <c r="F9" s="10">
        <v>13</v>
      </c>
      <c r="G9" s="9" t="s">
        <v>107</v>
      </c>
      <c r="H9" s="10">
        <v>11</v>
      </c>
      <c r="I9" s="9" t="s">
        <v>194</v>
      </c>
      <c r="J9" s="10">
        <v>8</v>
      </c>
      <c r="K9" s="9" t="s">
        <v>147</v>
      </c>
      <c r="L9" s="10">
        <v>4</v>
      </c>
      <c r="M9" s="9" t="s">
        <v>191</v>
      </c>
      <c r="N9" s="10">
        <v>9</v>
      </c>
      <c r="O9" s="9" t="s">
        <v>127</v>
      </c>
      <c r="P9" s="10">
        <v>14</v>
      </c>
      <c r="Q9" s="9" t="s">
        <v>108</v>
      </c>
      <c r="R9" s="10">
        <v>6</v>
      </c>
      <c r="S9" s="9" t="s">
        <v>149</v>
      </c>
      <c r="T9" s="10">
        <v>15</v>
      </c>
      <c r="U9" s="9" t="s">
        <v>144</v>
      </c>
      <c r="V9" s="10">
        <v>12</v>
      </c>
      <c r="W9" s="9" t="s">
        <v>145</v>
      </c>
      <c r="X9" s="10">
        <v>16</v>
      </c>
      <c r="Y9" s="9" t="s">
        <v>109</v>
      </c>
      <c r="Z9" s="10">
        <v>10</v>
      </c>
      <c r="AA9" s="9" t="s">
        <v>181</v>
      </c>
      <c r="AB9" s="10">
        <v>7</v>
      </c>
      <c r="AC9" s="9"/>
      <c r="AD9" s="10"/>
      <c r="AE9" s="9"/>
      <c r="AF9" s="10"/>
      <c r="AG9" s="9"/>
      <c r="AH9" s="10"/>
      <c r="AI9" s="11">
        <f t="shared" si="1"/>
        <v>130</v>
      </c>
      <c r="AJ9" s="11">
        <f t="shared" si="2"/>
        <v>76</v>
      </c>
    </row>
    <row r="10" spans="1:36" x14ac:dyDescent="0.35">
      <c r="A10">
        <f t="shared" si="0"/>
        <v>16</v>
      </c>
      <c r="B10" s="4" t="s">
        <v>10</v>
      </c>
      <c r="C10" s="5" t="s">
        <v>216</v>
      </c>
      <c r="D10" s="139">
        <v>8</v>
      </c>
      <c r="E10" s="5" t="s">
        <v>213</v>
      </c>
      <c r="F10" s="139">
        <v>7</v>
      </c>
      <c r="G10" s="5" t="s">
        <v>217</v>
      </c>
      <c r="H10" s="139">
        <v>14</v>
      </c>
      <c r="I10" s="5" t="s">
        <v>229</v>
      </c>
      <c r="J10" s="139">
        <v>5</v>
      </c>
      <c r="K10" s="5" t="s">
        <v>221</v>
      </c>
      <c r="L10" s="139">
        <v>13</v>
      </c>
      <c r="M10" s="5" t="s">
        <v>243</v>
      </c>
      <c r="N10" s="139">
        <v>10</v>
      </c>
      <c r="O10" s="5" t="s">
        <v>209</v>
      </c>
      <c r="P10" s="139">
        <v>16</v>
      </c>
      <c r="Q10" s="5" t="s">
        <v>223</v>
      </c>
      <c r="R10" s="139">
        <v>6</v>
      </c>
      <c r="S10" s="5" t="s">
        <v>235</v>
      </c>
      <c r="T10" s="139">
        <v>15</v>
      </c>
      <c r="U10" s="5" t="s">
        <v>226</v>
      </c>
      <c r="V10" s="139">
        <v>9</v>
      </c>
      <c r="W10" s="5" t="s">
        <v>214</v>
      </c>
      <c r="X10" s="139">
        <v>11</v>
      </c>
      <c r="Y10" s="5" t="s">
        <v>237</v>
      </c>
      <c r="Z10" s="139">
        <v>4</v>
      </c>
      <c r="AA10" s="5" t="s">
        <v>215</v>
      </c>
      <c r="AB10" s="139">
        <v>12</v>
      </c>
      <c r="AC10" s="5"/>
      <c r="AD10" s="119"/>
      <c r="AE10" s="5"/>
      <c r="AF10" s="119"/>
      <c r="AG10" s="5"/>
      <c r="AH10" s="119"/>
      <c r="AI10" s="7">
        <f t="shared" si="1"/>
        <v>130</v>
      </c>
      <c r="AJ10" s="7">
        <f t="shared" si="2"/>
        <v>50</v>
      </c>
    </row>
    <row r="11" spans="1:36" x14ac:dyDescent="0.35">
      <c r="A11">
        <f t="shared" si="0"/>
        <v>12</v>
      </c>
      <c r="B11" s="8" t="s">
        <v>14</v>
      </c>
      <c r="C11" s="9" t="s">
        <v>143</v>
      </c>
      <c r="D11" s="10">
        <v>11</v>
      </c>
      <c r="E11" s="9" t="s">
        <v>207</v>
      </c>
      <c r="F11" s="10">
        <v>12</v>
      </c>
      <c r="G11" s="9" t="s">
        <v>217</v>
      </c>
      <c r="H11" s="10">
        <v>15</v>
      </c>
      <c r="I11" s="9" t="s">
        <v>212</v>
      </c>
      <c r="J11" s="10">
        <v>10</v>
      </c>
      <c r="K11" s="9" t="s">
        <v>221</v>
      </c>
      <c r="L11" s="10">
        <v>9</v>
      </c>
      <c r="M11" s="9" t="s">
        <v>208</v>
      </c>
      <c r="N11" s="10">
        <v>5</v>
      </c>
      <c r="O11" s="9" t="s">
        <v>209</v>
      </c>
      <c r="P11" s="10">
        <v>14</v>
      </c>
      <c r="Q11" s="9" t="s">
        <v>205</v>
      </c>
      <c r="R11" s="10">
        <v>4</v>
      </c>
      <c r="S11" s="9" t="s">
        <v>235</v>
      </c>
      <c r="T11" s="10">
        <v>7</v>
      </c>
      <c r="U11" s="9" t="s">
        <v>226</v>
      </c>
      <c r="V11" s="10">
        <v>13</v>
      </c>
      <c r="W11" s="9" t="s">
        <v>214</v>
      </c>
      <c r="X11" s="10">
        <v>16</v>
      </c>
      <c r="Y11" s="9" t="s">
        <v>237</v>
      </c>
      <c r="Z11" s="10">
        <v>6</v>
      </c>
      <c r="AA11" s="9" t="s">
        <v>220</v>
      </c>
      <c r="AB11" s="10">
        <v>8</v>
      </c>
      <c r="AC11" s="9"/>
      <c r="AD11" s="10"/>
      <c r="AE11" s="9"/>
      <c r="AF11" s="10"/>
      <c r="AG11" s="9"/>
      <c r="AH11" s="10"/>
      <c r="AI11" s="11">
        <f t="shared" si="1"/>
        <v>130</v>
      </c>
      <c r="AJ11" s="11">
        <f t="shared" si="2"/>
        <v>61</v>
      </c>
    </row>
    <row r="12" spans="1:36" x14ac:dyDescent="0.35">
      <c r="A12">
        <f t="shared" si="0"/>
        <v>9</v>
      </c>
      <c r="B12" s="4" t="s">
        <v>12</v>
      </c>
      <c r="C12" s="5" t="s">
        <v>146</v>
      </c>
      <c r="D12" s="139">
        <v>7</v>
      </c>
      <c r="E12" s="5" t="s">
        <v>190</v>
      </c>
      <c r="F12" s="139">
        <v>12</v>
      </c>
      <c r="G12" s="5" t="s">
        <v>126</v>
      </c>
      <c r="H12" s="139">
        <v>6</v>
      </c>
      <c r="I12" s="5" t="s">
        <v>150</v>
      </c>
      <c r="J12" s="139">
        <v>11</v>
      </c>
      <c r="K12" s="5" t="s">
        <v>148</v>
      </c>
      <c r="L12" s="139">
        <v>10</v>
      </c>
      <c r="M12" s="5" t="s">
        <v>110</v>
      </c>
      <c r="N12" s="139">
        <v>9</v>
      </c>
      <c r="O12" s="5" t="s">
        <v>127</v>
      </c>
      <c r="P12" s="139">
        <v>16</v>
      </c>
      <c r="Q12" s="5" t="s">
        <v>108</v>
      </c>
      <c r="R12" s="139">
        <v>4</v>
      </c>
      <c r="S12" s="5" t="s">
        <v>149</v>
      </c>
      <c r="T12" s="139">
        <v>15</v>
      </c>
      <c r="U12" s="5" t="s">
        <v>196</v>
      </c>
      <c r="V12" s="139">
        <v>13</v>
      </c>
      <c r="W12" s="5" t="s">
        <v>145</v>
      </c>
      <c r="X12" s="139">
        <v>14</v>
      </c>
      <c r="Y12" s="5" t="s">
        <v>193</v>
      </c>
      <c r="Z12" s="139">
        <v>8</v>
      </c>
      <c r="AA12" s="5" t="s">
        <v>180</v>
      </c>
      <c r="AB12" s="139">
        <v>5</v>
      </c>
      <c r="AC12" s="5"/>
      <c r="AD12" s="119"/>
      <c r="AE12" s="5"/>
      <c r="AF12" s="119"/>
      <c r="AG12" s="5"/>
      <c r="AH12" s="119"/>
      <c r="AI12" s="7">
        <f t="shared" si="1"/>
        <v>130</v>
      </c>
      <c r="AJ12" s="7">
        <f t="shared" si="2"/>
        <v>65</v>
      </c>
    </row>
    <row r="13" spans="1:36" x14ac:dyDescent="0.35">
      <c r="A13">
        <f t="shared" si="0"/>
        <v>7</v>
      </c>
      <c r="B13" s="8" t="s">
        <v>8</v>
      </c>
      <c r="C13" s="9" t="s">
        <v>146</v>
      </c>
      <c r="D13" s="10">
        <v>12</v>
      </c>
      <c r="E13" s="9" t="s">
        <v>190</v>
      </c>
      <c r="F13" s="10">
        <v>9</v>
      </c>
      <c r="G13" s="9" t="s">
        <v>107</v>
      </c>
      <c r="H13" s="10">
        <v>13</v>
      </c>
      <c r="I13" s="9" t="s">
        <v>194</v>
      </c>
      <c r="J13" s="10">
        <v>6</v>
      </c>
      <c r="K13" s="9" t="s">
        <v>147</v>
      </c>
      <c r="L13" s="10">
        <v>10</v>
      </c>
      <c r="M13" s="9" t="s">
        <v>110</v>
      </c>
      <c r="N13" s="10">
        <v>4</v>
      </c>
      <c r="O13" s="9" t="s">
        <v>127</v>
      </c>
      <c r="P13" s="10">
        <v>15</v>
      </c>
      <c r="Q13" s="9" t="s">
        <v>232</v>
      </c>
      <c r="R13" s="10">
        <v>7</v>
      </c>
      <c r="S13" s="9" t="s">
        <v>149</v>
      </c>
      <c r="T13" s="10">
        <v>16</v>
      </c>
      <c r="U13" s="9" t="s">
        <v>196</v>
      </c>
      <c r="V13" s="10">
        <v>11</v>
      </c>
      <c r="W13" s="9" t="s">
        <v>145</v>
      </c>
      <c r="X13" s="10">
        <v>14</v>
      </c>
      <c r="Y13" s="9" t="s">
        <v>109</v>
      </c>
      <c r="Z13" s="10">
        <v>8</v>
      </c>
      <c r="AA13" s="9" t="s">
        <v>180</v>
      </c>
      <c r="AB13" s="10">
        <v>5</v>
      </c>
      <c r="AC13" s="9"/>
      <c r="AD13" s="10"/>
      <c r="AE13" s="9"/>
      <c r="AF13" s="10"/>
      <c r="AG13" s="9"/>
      <c r="AH13" s="10"/>
      <c r="AI13" s="11">
        <f t="shared" si="1"/>
        <v>130</v>
      </c>
      <c r="AJ13" s="11">
        <f t="shared" si="2"/>
        <v>71</v>
      </c>
    </row>
    <row r="14" spans="1:36" x14ac:dyDescent="0.35">
      <c r="A14">
        <f t="shared" si="0"/>
        <v>4</v>
      </c>
      <c r="B14" s="4" t="s">
        <v>6</v>
      </c>
      <c r="C14" s="5" t="s">
        <v>216</v>
      </c>
      <c r="D14" s="138">
        <v>7</v>
      </c>
      <c r="E14" s="5" t="s">
        <v>238</v>
      </c>
      <c r="F14" s="138">
        <v>11</v>
      </c>
      <c r="G14" s="5" t="s">
        <v>126</v>
      </c>
      <c r="H14" s="138">
        <v>4</v>
      </c>
      <c r="I14" s="5" t="s">
        <v>194</v>
      </c>
      <c r="J14" s="138">
        <v>8</v>
      </c>
      <c r="K14" s="5" t="s">
        <v>147</v>
      </c>
      <c r="L14" s="138">
        <v>10</v>
      </c>
      <c r="M14" s="5" t="s">
        <v>110</v>
      </c>
      <c r="N14" s="138">
        <v>6</v>
      </c>
      <c r="O14" s="5" t="s">
        <v>127</v>
      </c>
      <c r="P14" s="138">
        <v>13</v>
      </c>
      <c r="Q14" s="5" t="s">
        <v>240</v>
      </c>
      <c r="R14" s="138">
        <v>5</v>
      </c>
      <c r="S14" s="5" t="s">
        <v>149</v>
      </c>
      <c r="T14" s="138">
        <v>16</v>
      </c>
      <c r="U14" s="5" t="s">
        <v>196</v>
      </c>
      <c r="V14" s="138">
        <v>15</v>
      </c>
      <c r="W14" s="5" t="s">
        <v>242</v>
      </c>
      <c r="X14" s="138">
        <v>9</v>
      </c>
      <c r="Y14" s="5" t="s">
        <v>109</v>
      </c>
      <c r="Z14" s="138">
        <v>14</v>
      </c>
      <c r="AA14" s="5" t="s">
        <v>181</v>
      </c>
      <c r="AB14" s="138">
        <v>12</v>
      </c>
      <c r="AC14" s="5"/>
      <c r="AD14" s="119"/>
      <c r="AE14" s="5"/>
      <c r="AF14" s="119"/>
      <c r="AG14" s="5"/>
      <c r="AH14" s="119"/>
      <c r="AI14" s="7">
        <f t="shared" si="1"/>
        <v>130</v>
      </c>
      <c r="AJ14" s="7">
        <f t="shared" si="2"/>
        <v>78</v>
      </c>
    </row>
    <row r="15" spans="1:36" x14ac:dyDescent="0.35">
      <c r="A15">
        <f t="shared" si="0"/>
        <v>15</v>
      </c>
      <c r="B15" s="8" t="s">
        <v>4</v>
      </c>
      <c r="C15" s="9" t="s">
        <v>143</v>
      </c>
      <c r="D15" s="10">
        <v>9</v>
      </c>
      <c r="E15" s="9" t="s">
        <v>190</v>
      </c>
      <c r="F15" s="10">
        <v>12</v>
      </c>
      <c r="G15" s="9" t="s">
        <v>107</v>
      </c>
      <c r="H15" s="10">
        <v>16</v>
      </c>
      <c r="I15" s="9" t="s">
        <v>194</v>
      </c>
      <c r="J15" s="10">
        <v>5</v>
      </c>
      <c r="K15" s="9" t="s">
        <v>147</v>
      </c>
      <c r="L15" s="10">
        <v>7</v>
      </c>
      <c r="M15" s="9" t="s">
        <v>191</v>
      </c>
      <c r="N15" s="10">
        <v>4</v>
      </c>
      <c r="O15" s="9" t="s">
        <v>127</v>
      </c>
      <c r="P15" s="10">
        <v>15</v>
      </c>
      <c r="Q15" s="9" t="s">
        <v>232</v>
      </c>
      <c r="R15" s="10">
        <v>8</v>
      </c>
      <c r="S15" s="9" t="s">
        <v>149</v>
      </c>
      <c r="T15" s="10">
        <v>14</v>
      </c>
      <c r="U15" s="9" t="s">
        <v>196</v>
      </c>
      <c r="V15" s="10">
        <v>10</v>
      </c>
      <c r="W15" s="9" t="s">
        <v>145</v>
      </c>
      <c r="X15" s="10">
        <v>11</v>
      </c>
      <c r="Y15" s="9" t="s">
        <v>193</v>
      </c>
      <c r="Z15" s="10">
        <v>13</v>
      </c>
      <c r="AA15" s="9" t="s">
        <v>180</v>
      </c>
      <c r="AB15" s="10">
        <v>6</v>
      </c>
      <c r="AC15" s="9"/>
      <c r="AD15" s="10"/>
      <c r="AE15" s="9"/>
      <c r="AF15" s="10"/>
      <c r="AG15" s="9"/>
      <c r="AH15" s="10"/>
      <c r="AI15" s="11">
        <f t="shared" si="1"/>
        <v>130</v>
      </c>
      <c r="AJ15" s="11">
        <f t="shared" si="2"/>
        <v>55</v>
      </c>
    </row>
    <row r="16" spans="1:36" x14ac:dyDescent="0.35">
      <c r="A16">
        <f t="shared" si="0"/>
        <v>2</v>
      </c>
      <c r="B16" s="4" t="s">
        <v>7</v>
      </c>
      <c r="C16" s="5" t="s">
        <v>146</v>
      </c>
      <c r="D16" s="139">
        <v>4</v>
      </c>
      <c r="E16" s="5" t="s">
        <v>190</v>
      </c>
      <c r="F16" s="139">
        <v>12</v>
      </c>
      <c r="G16" s="5" t="s">
        <v>107</v>
      </c>
      <c r="H16" s="139">
        <v>13</v>
      </c>
      <c r="I16" s="5" t="s">
        <v>194</v>
      </c>
      <c r="J16" s="139">
        <v>10</v>
      </c>
      <c r="K16" s="5" t="s">
        <v>147</v>
      </c>
      <c r="L16" s="139">
        <v>9</v>
      </c>
      <c r="M16" s="5" t="s">
        <v>191</v>
      </c>
      <c r="N16" s="139">
        <v>11</v>
      </c>
      <c r="O16" s="5" t="s">
        <v>127</v>
      </c>
      <c r="P16" s="139">
        <v>16</v>
      </c>
      <c r="Q16" s="5" t="s">
        <v>232</v>
      </c>
      <c r="R16" s="139">
        <v>8</v>
      </c>
      <c r="S16" s="5" t="s">
        <v>149</v>
      </c>
      <c r="T16" s="139">
        <v>15</v>
      </c>
      <c r="U16" s="5" t="s">
        <v>196</v>
      </c>
      <c r="V16" s="139">
        <v>7</v>
      </c>
      <c r="W16" s="5" t="s">
        <v>145</v>
      </c>
      <c r="X16" s="139">
        <v>14</v>
      </c>
      <c r="Y16" s="5" t="s">
        <v>193</v>
      </c>
      <c r="Z16" s="139">
        <v>6</v>
      </c>
      <c r="AA16" s="5" t="s">
        <v>181</v>
      </c>
      <c r="AB16" s="139">
        <v>5</v>
      </c>
      <c r="AC16" s="5"/>
      <c r="AD16" s="119"/>
      <c r="AE16" s="5"/>
      <c r="AF16" s="119"/>
      <c r="AG16" s="5"/>
      <c r="AH16" s="119"/>
      <c r="AI16" s="7">
        <f t="shared" si="1"/>
        <v>130</v>
      </c>
      <c r="AJ16" s="7">
        <f t="shared" si="2"/>
        <v>80</v>
      </c>
    </row>
    <row r="17" spans="1:36" x14ac:dyDescent="0.35">
      <c r="A17">
        <f t="shared" si="0"/>
        <v>14</v>
      </c>
      <c r="B17" s="38" t="s">
        <v>71</v>
      </c>
      <c r="C17" s="36" t="s">
        <v>218</v>
      </c>
      <c r="D17" s="37">
        <v>4</v>
      </c>
      <c r="E17" s="36" t="s">
        <v>207</v>
      </c>
      <c r="F17" s="37">
        <v>13</v>
      </c>
      <c r="G17" s="36" t="s">
        <v>217</v>
      </c>
      <c r="H17" s="37">
        <v>14</v>
      </c>
      <c r="I17" s="36" t="s">
        <v>212</v>
      </c>
      <c r="J17" s="37">
        <v>6</v>
      </c>
      <c r="K17" s="36" t="s">
        <v>221</v>
      </c>
      <c r="L17" s="37">
        <v>12</v>
      </c>
      <c r="M17" s="36" t="s">
        <v>208</v>
      </c>
      <c r="N17" s="37">
        <v>7</v>
      </c>
      <c r="O17" s="36" t="s">
        <v>209</v>
      </c>
      <c r="P17" s="37">
        <v>16</v>
      </c>
      <c r="Q17" s="36" t="s">
        <v>205</v>
      </c>
      <c r="R17" s="37">
        <v>8</v>
      </c>
      <c r="S17" s="36" t="s">
        <v>235</v>
      </c>
      <c r="T17" s="37">
        <v>9</v>
      </c>
      <c r="U17" s="36" t="s">
        <v>226</v>
      </c>
      <c r="V17" s="37">
        <v>10</v>
      </c>
      <c r="W17" s="36" t="s">
        <v>214</v>
      </c>
      <c r="X17" s="37">
        <v>15</v>
      </c>
      <c r="Y17" s="36" t="s">
        <v>237</v>
      </c>
      <c r="Z17" s="37">
        <v>5</v>
      </c>
      <c r="AA17" s="36" t="s">
        <v>215</v>
      </c>
      <c r="AB17" s="37">
        <v>11</v>
      </c>
      <c r="AC17" s="36"/>
      <c r="AD17" s="37"/>
      <c r="AE17" s="36"/>
      <c r="AF17" s="37"/>
      <c r="AG17" s="36"/>
      <c r="AH17" s="37"/>
      <c r="AI17" s="34">
        <f t="shared" si="1"/>
        <v>130</v>
      </c>
      <c r="AJ17" s="35">
        <f t="shared" si="2"/>
        <v>56</v>
      </c>
    </row>
    <row r="18" spans="1:36" x14ac:dyDescent="0.35">
      <c r="A18">
        <f t="shared" si="0"/>
        <v>1</v>
      </c>
      <c r="B18" s="4" t="s">
        <v>3</v>
      </c>
      <c r="C18" s="5" t="s">
        <v>146</v>
      </c>
      <c r="D18" s="139">
        <v>11</v>
      </c>
      <c r="E18" s="5" t="s">
        <v>190</v>
      </c>
      <c r="F18" s="139">
        <v>5</v>
      </c>
      <c r="G18" s="5" t="s">
        <v>107</v>
      </c>
      <c r="H18" s="139">
        <v>16</v>
      </c>
      <c r="I18" s="5" t="s">
        <v>194</v>
      </c>
      <c r="J18" s="139">
        <v>7</v>
      </c>
      <c r="K18" s="5" t="s">
        <v>148</v>
      </c>
      <c r="L18" s="139">
        <v>4</v>
      </c>
      <c r="M18" s="5" t="s">
        <v>110</v>
      </c>
      <c r="N18" s="139">
        <v>8</v>
      </c>
      <c r="O18" s="5" t="s">
        <v>127</v>
      </c>
      <c r="P18" s="139">
        <v>15</v>
      </c>
      <c r="Q18" s="5" t="s">
        <v>232</v>
      </c>
      <c r="R18" s="139">
        <v>12</v>
      </c>
      <c r="S18" s="5" t="s">
        <v>149</v>
      </c>
      <c r="T18" s="139">
        <v>14</v>
      </c>
      <c r="U18" s="5" t="s">
        <v>196</v>
      </c>
      <c r="V18" s="139">
        <v>9</v>
      </c>
      <c r="W18" s="5" t="s">
        <v>145</v>
      </c>
      <c r="X18" s="139">
        <v>13</v>
      </c>
      <c r="Y18" s="5" t="s">
        <v>109</v>
      </c>
      <c r="Z18" s="139">
        <v>6</v>
      </c>
      <c r="AA18" s="5" t="s">
        <v>181</v>
      </c>
      <c r="AB18" s="139">
        <v>10</v>
      </c>
      <c r="AC18" s="5"/>
      <c r="AD18" s="119"/>
      <c r="AE18" s="5"/>
      <c r="AF18" s="119"/>
      <c r="AG18" s="5"/>
      <c r="AH18" s="119"/>
      <c r="AI18" s="55">
        <f t="shared" si="1"/>
        <v>130</v>
      </c>
      <c r="AJ18" s="116">
        <f t="shared" si="2"/>
        <v>83</v>
      </c>
    </row>
    <row r="19" spans="1:36" x14ac:dyDescent="0.35">
      <c r="A19">
        <f t="shared" si="0"/>
        <v>18</v>
      </c>
      <c r="B19" s="38" t="s">
        <v>184</v>
      </c>
      <c r="C19" s="36" t="s">
        <v>146</v>
      </c>
      <c r="D19" s="37">
        <v>4</v>
      </c>
      <c r="E19" s="36" t="s">
        <v>203</v>
      </c>
      <c r="F19" s="37">
        <v>8</v>
      </c>
      <c r="G19" s="36" t="s">
        <v>107</v>
      </c>
      <c r="H19" s="37">
        <v>12</v>
      </c>
      <c r="I19" s="36" t="s">
        <v>150</v>
      </c>
      <c r="J19" s="37">
        <v>7</v>
      </c>
      <c r="K19" s="36" t="s">
        <v>147</v>
      </c>
      <c r="L19" s="37">
        <v>10</v>
      </c>
      <c r="M19" s="36" t="s">
        <v>110</v>
      </c>
      <c r="N19" s="37">
        <v>6</v>
      </c>
      <c r="O19" s="36" t="s">
        <v>127</v>
      </c>
      <c r="P19" s="37">
        <v>16</v>
      </c>
      <c r="Q19" s="36" t="s">
        <v>108</v>
      </c>
      <c r="R19" s="37">
        <v>5</v>
      </c>
      <c r="S19" s="36" t="s">
        <v>149</v>
      </c>
      <c r="T19" s="37">
        <v>14</v>
      </c>
      <c r="U19" s="36" t="s">
        <v>196</v>
      </c>
      <c r="V19" s="37">
        <v>13</v>
      </c>
      <c r="W19" s="36" t="s">
        <v>145</v>
      </c>
      <c r="X19" s="37">
        <v>15</v>
      </c>
      <c r="Y19" s="36" t="s">
        <v>193</v>
      </c>
      <c r="Z19" s="37">
        <v>9</v>
      </c>
      <c r="AA19" s="36" t="s">
        <v>180</v>
      </c>
      <c r="AB19" s="37">
        <v>11</v>
      </c>
      <c r="AC19" s="36"/>
      <c r="AD19" s="37"/>
      <c r="AE19" s="36"/>
      <c r="AF19" s="37"/>
      <c r="AG19" s="36"/>
      <c r="AH19" s="37"/>
      <c r="AI19" s="22">
        <f t="shared" si="1"/>
        <v>130</v>
      </c>
      <c r="AJ19" s="11">
        <f t="shared" si="2"/>
        <v>35</v>
      </c>
    </row>
    <row r="20" spans="1:36" x14ac:dyDescent="0.35">
      <c r="A20">
        <f t="shared" si="0"/>
        <v>17</v>
      </c>
      <c r="B20" s="4" t="s">
        <v>230</v>
      </c>
      <c r="C20" s="5" t="s">
        <v>146</v>
      </c>
      <c r="D20" s="139">
        <v>5</v>
      </c>
      <c r="E20" s="5" t="s">
        <v>203</v>
      </c>
      <c r="F20" s="139">
        <v>7</v>
      </c>
      <c r="G20" s="5" t="s">
        <v>107</v>
      </c>
      <c r="H20" s="139">
        <v>9</v>
      </c>
      <c r="I20" s="5" t="s">
        <v>150</v>
      </c>
      <c r="J20" s="139">
        <v>11</v>
      </c>
      <c r="K20" s="5" t="s">
        <v>147</v>
      </c>
      <c r="L20" s="139">
        <v>6</v>
      </c>
      <c r="M20" s="5" t="s">
        <v>191</v>
      </c>
      <c r="N20" s="139">
        <v>4</v>
      </c>
      <c r="O20" s="5" t="s">
        <v>127</v>
      </c>
      <c r="P20" s="139">
        <v>15</v>
      </c>
      <c r="Q20" s="5" t="s">
        <v>108</v>
      </c>
      <c r="R20" s="139">
        <v>8</v>
      </c>
      <c r="S20" s="5" t="s">
        <v>149</v>
      </c>
      <c r="T20" s="139">
        <v>14</v>
      </c>
      <c r="U20" s="5" t="s">
        <v>196</v>
      </c>
      <c r="V20" s="139">
        <v>10</v>
      </c>
      <c r="W20" s="5" t="s">
        <v>145</v>
      </c>
      <c r="X20" s="139">
        <v>13</v>
      </c>
      <c r="Y20" s="5" t="s">
        <v>109</v>
      </c>
      <c r="Z20" s="139">
        <v>12</v>
      </c>
      <c r="AA20" s="5" t="s">
        <v>180</v>
      </c>
      <c r="AB20" s="139">
        <v>16</v>
      </c>
      <c r="AC20" s="5"/>
      <c r="AD20" s="119"/>
      <c r="AE20" s="5"/>
      <c r="AF20" s="119"/>
      <c r="AG20" s="5"/>
      <c r="AH20" s="119"/>
      <c r="AI20" s="55">
        <f t="shared" si="1"/>
        <v>130</v>
      </c>
      <c r="AJ20" s="116">
        <f t="shared" si="2"/>
        <v>49</v>
      </c>
    </row>
    <row r="21" spans="1:36" ht="15" thickBot="1" x14ac:dyDescent="0.4">
      <c r="A21">
        <f t="shared" si="0"/>
        <v>13</v>
      </c>
      <c r="B21" s="38" t="s">
        <v>185</v>
      </c>
      <c r="C21" s="36" t="s">
        <v>143</v>
      </c>
      <c r="D21" s="37">
        <v>6</v>
      </c>
      <c r="E21" s="36" t="s">
        <v>190</v>
      </c>
      <c r="F21" s="37">
        <v>5</v>
      </c>
      <c r="G21" s="36" t="s">
        <v>107</v>
      </c>
      <c r="H21" s="37">
        <v>12</v>
      </c>
      <c r="I21" s="36" t="s">
        <v>194</v>
      </c>
      <c r="J21" s="37">
        <v>9</v>
      </c>
      <c r="K21" s="36" t="s">
        <v>147</v>
      </c>
      <c r="L21" s="37">
        <v>11</v>
      </c>
      <c r="M21" s="36" t="s">
        <v>110</v>
      </c>
      <c r="N21" s="37">
        <v>4</v>
      </c>
      <c r="O21" s="36" t="s">
        <v>127</v>
      </c>
      <c r="P21" s="37">
        <v>15</v>
      </c>
      <c r="Q21" s="36" t="s">
        <v>232</v>
      </c>
      <c r="R21" s="37">
        <v>8</v>
      </c>
      <c r="S21" s="36" t="s">
        <v>149</v>
      </c>
      <c r="T21" s="37">
        <v>16</v>
      </c>
      <c r="U21" s="36" t="s">
        <v>196</v>
      </c>
      <c r="V21" s="37">
        <v>14</v>
      </c>
      <c r="W21" s="36" t="s">
        <v>145</v>
      </c>
      <c r="X21" s="37">
        <v>13</v>
      </c>
      <c r="Y21" s="36" t="s">
        <v>109</v>
      </c>
      <c r="Z21" s="37">
        <v>7</v>
      </c>
      <c r="AA21" s="36" t="s">
        <v>180</v>
      </c>
      <c r="AB21" s="37">
        <v>10</v>
      </c>
      <c r="AC21" s="36"/>
      <c r="AD21" s="37"/>
      <c r="AE21" s="36"/>
      <c r="AF21" s="37"/>
      <c r="AG21" s="36"/>
      <c r="AH21" s="37"/>
      <c r="AI21" s="78">
        <f t="shared" si="1"/>
        <v>130</v>
      </c>
      <c r="AJ21" s="79">
        <f t="shared" si="2"/>
        <v>57</v>
      </c>
    </row>
    <row r="22" spans="1:36" ht="15" thickBot="1" x14ac:dyDescent="0.4">
      <c r="B22" s="39" t="s">
        <v>15</v>
      </c>
      <c r="C22" s="183" t="s">
        <v>249</v>
      </c>
      <c r="D22" s="183"/>
      <c r="E22" s="183" t="s">
        <v>234</v>
      </c>
      <c r="F22" s="183"/>
      <c r="G22" s="183" t="s">
        <v>204</v>
      </c>
      <c r="H22" s="183"/>
      <c r="I22" s="183" t="s">
        <v>192</v>
      </c>
      <c r="J22" s="183"/>
      <c r="K22" s="183" t="s">
        <v>231</v>
      </c>
      <c r="L22" s="183"/>
      <c r="M22" s="183" t="s">
        <v>233</v>
      </c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20"/>
      <c r="AJ22" s="41"/>
    </row>
    <row r="23" spans="1:36" ht="15" thickBot="1" x14ac:dyDescent="0.4">
      <c r="C23" s="184" t="s">
        <v>183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6"/>
      <c r="AJ23" s="23"/>
    </row>
    <row r="24" spans="1:36" x14ac:dyDescent="0.35">
      <c r="F24" t="s">
        <v>33</v>
      </c>
    </row>
    <row r="27" spans="1:36" ht="15" thickBot="1" x14ac:dyDescent="0.4"/>
    <row r="28" spans="1:36" ht="15" thickBot="1" x14ac:dyDescent="0.4">
      <c r="B28" s="32" t="s">
        <v>0</v>
      </c>
      <c r="C28" s="181" t="str">
        <f>C3</f>
        <v>GB@SEA</v>
      </c>
      <c r="D28" s="181"/>
      <c r="E28" s="181" t="str">
        <f t="shared" ref="E28" si="3">E3</f>
        <v>CIN@BAL</v>
      </c>
      <c r="F28" s="181"/>
      <c r="G28" s="181" t="str">
        <f t="shared" ref="G28" si="4">G3</f>
        <v>CAR@DET</v>
      </c>
      <c r="H28" s="181"/>
      <c r="I28" s="181" t="str">
        <f t="shared" ref="I28" si="5">I3</f>
        <v>TEN@IND</v>
      </c>
      <c r="J28" s="181"/>
      <c r="K28" s="181" t="str">
        <f t="shared" ref="K28" si="6">K3</f>
        <v>DAL@ATL</v>
      </c>
      <c r="L28" s="181"/>
      <c r="M28" s="181" t="str">
        <f t="shared" ref="M28" si="7">M3</f>
        <v>TB@NYG</v>
      </c>
      <c r="N28" s="181"/>
      <c r="O28" s="181" t="str">
        <f t="shared" ref="O28" si="8">O3</f>
        <v>PHI@NO</v>
      </c>
      <c r="P28" s="181"/>
      <c r="Q28" s="181" t="str">
        <f t="shared" ref="Q28" si="9">Q3</f>
        <v>HOU@WAS</v>
      </c>
      <c r="R28" s="181"/>
      <c r="S28" s="181" t="str">
        <f t="shared" ref="S28" si="10">S3</f>
        <v>DEN@LAC</v>
      </c>
      <c r="T28" s="181"/>
      <c r="U28" s="181" t="str">
        <f t="shared" ref="U28" si="11">U3</f>
        <v>OAK@ARI</v>
      </c>
      <c r="V28" s="181"/>
      <c r="W28" s="181" t="str">
        <f t="shared" ref="W28" si="12">W3</f>
        <v>PIT@JAX</v>
      </c>
      <c r="X28" s="181"/>
      <c r="Y28" s="181" t="str">
        <f t="shared" ref="Y28" si="13">Y3</f>
        <v>MIN@CHI</v>
      </c>
      <c r="Z28" s="181"/>
      <c r="AA28" s="181" t="str">
        <f t="shared" ref="AA28" si="14">AA3</f>
        <v>KC@LAR</v>
      </c>
      <c r="AB28" s="181"/>
      <c r="AC28" s="181">
        <f>AC3</f>
        <v>0</v>
      </c>
      <c r="AD28" s="181"/>
      <c r="AE28" s="181">
        <f>AE3</f>
        <v>0</v>
      </c>
      <c r="AF28" s="181"/>
      <c r="AG28" s="181">
        <f>AG3</f>
        <v>0</v>
      </c>
      <c r="AH28" s="182"/>
      <c r="AI28" s="25"/>
    </row>
    <row r="29" spans="1:36" x14ac:dyDescent="0.35">
      <c r="B29" s="31" t="str">
        <f t="shared" ref="B29:B42" si="15">B4</f>
        <v>Tyson</v>
      </c>
      <c r="C29" s="180" t="str">
        <f>IF(C4="sea",D4,"-")</f>
        <v>-</v>
      </c>
      <c r="D29" s="180"/>
      <c r="E29" s="180">
        <f>IF(E4="bal",F4,"-")</f>
        <v>9</v>
      </c>
      <c r="F29" s="180"/>
      <c r="G29" s="180" t="str">
        <f>IF(G4="det",H4,"-")</f>
        <v>-</v>
      </c>
      <c r="H29" s="180"/>
      <c r="I29" s="180">
        <f>IF(I4="ind",J4,"-")</f>
        <v>6</v>
      </c>
      <c r="J29" s="180"/>
      <c r="K29" s="180" t="str">
        <f>IF(K4="dal",L4,"-")</f>
        <v>-</v>
      </c>
      <c r="L29" s="180"/>
      <c r="M29" s="180">
        <f>IF(M4="nyg",N4,"-")</f>
        <v>5</v>
      </c>
      <c r="N29" s="180"/>
      <c r="O29" s="180">
        <f>IF(O4="no",P4,"-")</f>
        <v>14</v>
      </c>
      <c r="P29" s="180"/>
      <c r="Q29" s="180">
        <f>IF(Q4="hou",R4,"-")</f>
        <v>4</v>
      </c>
      <c r="R29" s="180"/>
      <c r="S29" s="180" t="str">
        <f>IF(S4="den",T4,"-")</f>
        <v>-</v>
      </c>
      <c r="T29" s="180"/>
      <c r="U29" s="180" t="str">
        <f>IF(U4="oak",V4,"-")</f>
        <v>-</v>
      </c>
      <c r="V29" s="180"/>
      <c r="W29" s="180">
        <f>IF(W4="pit",X4,"-")</f>
        <v>13</v>
      </c>
      <c r="X29" s="180"/>
      <c r="Y29" s="180" t="str">
        <f>IF(Y4="chi",Z4,"-")</f>
        <v>-</v>
      </c>
      <c r="Z29" s="180"/>
      <c r="AA29" s="180">
        <f>IF(AA4="lar",AB4,"-")</f>
        <v>12</v>
      </c>
      <c r="AB29" s="180"/>
      <c r="AC29" s="180">
        <f t="shared" ref="AC29:AC44" si="16">IF(AC4="",AD4,"-")</f>
        <v>0</v>
      </c>
      <c r="AD29" s="180"/>
      <c r="AE29" s="180">
        <f t="shared" ref="AE29:AE44" si="17">IF(AE4="",AF4,"-")</f>
        <v>0</v>
      </c>
      <c r="AF29" s="180"/>
      <c r="AG29" s="180">
        <f t="shared" ref="AG29:AG44" si="18">IF(AG4="",AH4,"-")</f>
        <v>0</v>
      </c>
      <c r="AH29" s="189"/>
      <c r="AJ29" s="26">
        <f t="shared" ref="AJ29:AJ46" si="19">COUNTIF(C29:AH29,"&gt;=1")</f>
        <v>7</v>
      </c>
    </row>
    <row r="30" spans="1:36" x14ac:dyDescent="0.35">
      <c r="B30" s="14" t="str">
        <f t="shared" si="15"/>
        <v>Ben</v>
      </c>
      <c r="C30" s="171" t="str">
        <f t="shared" ref="C30:C46" si="20">IF(C5="sea",D5,"-")</f>
        <v>-</v>
      </c>
      <c r="D30" s="172"/>
      <c r="E30" s="171">
        <f t="shared" ref="E30:E46" si="21">IF(E5="bal",F5,"-")</f>
        <v>7</v>
      </c>
      <c r="F30" s="172"/>
      <c r="G30" s="171" t="str">
        <f t="shared" ref="G30:G46" si="22">IF(G5="det",H5,"-")</f>
        <v>-</v>
      </c>
      <c r="H30" s="172"/>
      <c r="I30" s="171">
        <f t="shared" ref="I30:I46" si="23">IF(I5="ind",J5,"-")</f>
        <v>4</v>
      </c>
      <c r="J30" s="172"/>
      <c r="K30" s="171" t="str">
        <f t="shared" ref="K30:K46" si="24">IF(K5="dal",L5,"-")</f>
        <v>-</v>
      </c>
      <c r="L30" s="172"/>
      <c r="M30" s="171">
        <f t="shared" ref="M30:M46" si="25">IF(M5="nyg",N5,"-")</f>
        <v>8</v>
      </c>
      <c r="N30" s="172"/>
      <c r="O30" s="171">
        <f t="shared" ref="O30:O46" si="26">IF(O5="no",P5,"-")</f>
        <v>13</v>
      </c>
      <c r="P30" s="172"/>
      <c r="Q30" s="171">
        <f t="shared" ref="Q30:Q46" si="27">IF(Q5="hou",R5,"-")</f>
        <v>6</v>
      </c>
      <c r="R30" s="172"/>
      <c r="S30" s="171" t="str">
        <f t="shared" ref="S30:S46" si="28">IF(S5="den",T5,"-")</f>
        <v>-</v>
      </c>
      <c r="T30" s="172"/>
      <c r="U30" s="171" t="str">
        <f t="shared" ref="U30:U46" si="29">IF(U5="oak",V5,"-")</f>
        <v>-</v>
      </c>
      <c r="V30" s="172"/>
      <c r="W30" s="171">
        <f t="shared" ref="W30:W46" si="30">IF(W5="pit",X5,"-")</f>
        <v>16</v>
      </c>
      <c r="X30" s="172"/>
      <c r="Y30" s="171">
        <f t="shared" ref="Y30:Y46" si="31">IF(Y5="chi",Z5,"-")</f>
        <v>9</v>
      </c>
      <c r="Z30" s="172"/>
      <c r="AA30" s="171" t="str">
        <f t="shared" ref="AA30:AA46" si="32">IF(AA5="lar",AB5,"-")</f>
        <v>-</v>
      </c>
      <c r="AB30" s="172"/>
      <c r="AC30" s="194">
        <f t="shared" si="16"/>
        <v>0</v>
      </c>
      <c r="AD30" s="194"/>
      <c r="AE30" s="194">
        <f t="shared" si="17"/>
        <v>0</v>
      </c>
      <c r="AF30" s="194"/>
      <c r="AG30" s="194">
        <f t="shared" si="18"/>
        <v>0</v>
      </c>
      <c r="AH30" s="195"/>
      <c r="AJ30" s="26">
        <f t="shared" si="19"/>
        <v>7</v>
      </c>
    </row>
    <row r="31" spans="1:36" x14ac:dyDescent="0.35">
      <c r="B31" s="13" t="str">
        <f t="shared" si="15"/>
        <v>Trevor</v>
      </c>
      <c r="C31" s="168">
        <f t="shared" si="20"/>
        <v>7</v>
      </c>
      <c r="D31" s="169"/>
      <c r="E31" s="168">
        <f t="shared" si="21"/>
        <v>11</v>
      </c>
      <c r="F31" s="169"/>
      <c r="G31" s="168" t="str">
        <f t="shared" si="22"/>
        <v>-</v>
      </c>
      <c r="H31" s="169"/>
      <c r="I31" s="168">
        <f t="shared" si="23"/>
        <v>8</v>
      </c>
      <c r="J31" s="169"/>
      <c r="K31" s="168" t="str">
        <f t="shared" si="24"/>
        <v>-</v>
      </c>
      <c r="L31" s="169"/>
      <c r="M31" s="168">
        <f t="shared" si="25"/>
        <v>9</v>
      </c>
      <c r="N31" s="169"/>
      <c r="O31" s="168">
        <f t="shared" si="26"/>
        <v>16</v>
      </c>
      <c r="P31" s="169"/>
      <c r="Q31" s="168" t="str">
        <f t="shared" si="27"/>
        <v>-</v>
      </c>
      <c r="R31" s="169"/>
      <c r="S31" s="168" t="str">
        <f t="shared" si="28"/>
        <v>-</v>
      </c>
      <c r="T31" s="169"/>
      <c r="U31" s="168" t="str">
        <f t="shared" si="29"/>
        <v>-</v>
      </c>
      <c r="V31" s="169"/>
      <c r="W31" s="168">
        <f t="shared" si="30"/>
        <v>14</v>
      </c>
      <c r="X31" s="169"/>
      <c r="Y31" s="168" t="str">
        <f t="shared" si="31"/>
        <v>-</v>
      </c>
      <c r="Z31" s="169"/>
      <c r="AA31" s="168">
        <f t="shared" si="32"/>
        <v>4</v>
      </c>
      <c r="AB31" s="169"/>
      <c r="AC31" s="192">
        <f t="shared" si="16"/>
        <v>0</v>
      </c>
      <c r="AD31" s="192"/>
      <c r="AE31" s="192">
        <f t="shared" si="17"/>
        <v>0</v>
      </c>
      <c r="AF31" s="192"/>
      <c r="AG31" s="192">
        <f t="shared" si="18"/>
        <v>0</v>
      </c>
      <c r="AH31" s="193"/>
      <c r="AJ31" s="26">
        <f t="shared" si="19"/>
        <v>7</v>
      </c>
    </row>
    <row r="32" spans="1:36" x14ac:dyDescent="0.35">
      <c r="B32" s="14" t="str">
        <f t="shared" si="15"/>
        <v>Alex</v>
      </c>
      <c r="C32" s="171">
        <f t="shared" si="20"/>
        <v>6</v>
      </c>
      <c r="D32" s="172"/>
      <c r="E32" s="171">
        <f t="shared" si="21"/>
        <v>13</v>
      </c>
      <c r="F32" s="172"/>
      <c r="G32" s="171" t="str">
        <f t="shared" si="22"/>
        <v>-</v>
      </c>
      <c r="H32" s="172"/>
      <c r="I32" s="171">
        <f t="shared" si="23"/>
        <v>10</v>
      </c>
      <c r="J32" s="172"/>
      <c r="K32" s="171" t="str">
        <f t="shared" si="24"/>
        <v>-</v>
      </c>
      <c r="L32" s="172"/>
      <c r="M32" s="171" t="str">
        <f t="shared" si="25"/>
        <v>-</v>
      </c>
      <c r="N32" s="172"/>
      <c r="O32" s="171">
        <f t="shared" si="26"/>
        <v>16</v>
      </c>
      <c r="P32" s="172"/>
      <c r="Q32" s="171">
        <f t="shared" si="27"/>
        <v>4</v>
      </c>
      <c r="R32" s="172"/>
      <c r="S32" s="171" t="str">
        <f t="shared" si="28"/>
        <v>-</v>
      </c>
      <c r="T32" s="172"/>
      <c r="U32" s="171" t="str">
        <f t="shared" si="29"/>
        <v>-</v>
      </c>
      <c r="V32" s="172"/>
      <c r="W32" s="171">
        <f t="shared" si="30"/>
        <v>14</v>
      </c>
      <c r="X32" s="172"/>
      <c r="Y32" s="171">
        <f t="shared" si="31"/>
        <v>11</v>
      </c>
      <c r="Z32" s="172"/>
      <c r="AA32" s="171" t="str">
        <f t="shared" si="32"/>
        <v>-</v>
      </c>
      <c r="AB32" s="172"/>
      <c r="AC32" s="194">
        <f t="shared" si="16"/>
        <v>0</v>
      </c>
      <c r="AD32" s="194"/>
      <c r="AE32" s="194">
        <f t="shared" si="17"/>
        <v>0</v>
      </c>
      <c r="AF32" s="194"/>
      <c r="AG32" s="194">
        <f t="shared" si="18"/>
        <v>0</v>
      </c>
      <c r="AH32" s="195"/>
      <c r="AJ32" s="26">
        <f t="shared" si="19"/>
        <v>7</v>
      </c>
    </row>
    <row r="33" spans="2:36" x14ac:dyDescent="0.35">
      <c r="B33" s="13" t="str">
        <f t="shared" si="15"/>
        <v>Katelyn</v>
      </c>
      <c r="C33" s="168">
        <f t="shared" si="20"/>
        <v>5</v>
      </c>
      <c r="D33" s="169"/>
      <c r="E33" s="168">
        <f t="shared" si="21"/>
        <v>6</v>
      </c>
      <c r="F33" s="169"/>
      <c r="G33" s="168" t="str">
        <f t="shared" si="22"/>
        <v>-</v>
      </c>
      <c r="H33" s="169"/>
      <c r="I33" s="168">
        <f t="shared" si="23"/>
        <v>8</v>
      </c>
      <c r="J33" s="169"/>
      <c r="K33" s="168" t="str">
        <f t="shared" si="24"/>
        <v>-</v>
      </c>
      <c r="L33" s="169"/>
      <c r="M33" s="168">
        <f t="shared" si="25"/>
        <v>7</v>
      </c>
      <c r="N33" s="169"/>
      <c r="O33" s="168">
        <f t="shared" si="26"/>
        <v>16</v>
      </c>
      <c r="P33" s="169"/>
      <c r="Q33" s="168">
        <f t="shared" si="27"/>
        <v>10</v>
      </c>
      <c r="R33" s="169"/>
      <c r="S33" s="168" t="str">
        <f t="shared" si="28"/>
        <v>-</v>
      </c>
      <c r="T33" s="169"/>
      <c r="U33" s="168" t="str">
        <f t="shared" si="29"/>
        <v>-</v>
      </c>
      <c r="V33" s="169"/>
      <c r="W33" s="168">
        <f t="shared" si="30"/>
        <v>14</v>
      </c>
      <c r="X33" s="169"/>
      <c r="Y33" s="168">
        <f t="shared" si="31"/>
        <v>9</v>
      </c>
      <c r="Z33" s="169"/>
      <c r="AA33" s="168">
        <f t="shared" si="32"/>
        <v>4</v>
      </c>
      <c r="AB33" s="169"/>
      <c r="AC33" s="192">
        <f t="shared" si="16"/>
        <v>0</v>
      </c>
      <c r="AD33" s="192"/>
      <c r="AE33" s="192">
        <f t="shared" si="17"/>
        <v>0</v>
      </c>
      <c r="AF33" s="192"/>
      <c r="AG33" s="192">
        <f t="shared" si="18"/>
        <v>0</v>
      </c>
      <c r="AH33" s="193"/>
      <c r="AJ33" s="26">
        <f t="shared" si="19"/>
        <v>9</v>
      </c>
    </row>
    <row r="34" spans="2:36" x14ac:dyDescent="0.35">
      <c r="B34" s="14" t="str">
        <f t="shared" si="15"/>
        <v>Shelby</v>
      </c>
      <c r="C34" s="171" t="str">
        <f t="shared" si="20"/>
        <v>-</v>
      </c>
      <c r="D34" s="172"/>
      <c r="E34" s="171" t="str">
        <f t="shared" si="21"/>
        <v>-</v>
      </c>
      <c r="F34" s="172"/>
      <c r="G34" s="171" t="str">
        <f t="shared" si="22"/>
        <v>-</v>
      </c>
      <c r="H34" s="172"/>
      <c r="I34" s="171">
        <f t="shared" si="23"/>
        <v>8</v>
      </c>
      <c r="J34" s="172"/>
      <c r="K34" s="171" t="str">
        <f t="shared" si="24"/>
        <v>-</v>
      </c>
      <c r="L34" s="172"/>
      <c r="M34" s="171">
        <f t="shared" si="25"/>
        <v>9</v>
      </c>
      <c r="N34" s="172"/>
      <c r="O34" s="171">
        <f t="shared" si="26"/>
        <v>14</v>
      </c>
      <c r="P34" s="172"/>
      <c r="Q34" s="171" t="str">
        <f t="shared" si="27"/>
        <v>-</v>
      </c>
      <c r="R34" s="172"/>
      <c r="S34" s="171" t="str">
        <f t="shared" si="28"/>
        <v>-</v>
      </c>
      <c r="T34" s="172"/>
      <c r="U34" s="171">
        <f t="shared" si="29"/>
        <v>12</v>
      </c>
      <c r="V34" s="172"/>
      <c r="W34" s="171">
        <f t="shared" si="30"/>
        <v>16</v>
      </c>
      <c r="X34" s="172"/>
      <c r="Y34" s="171">
        <f t="shared" si="31"/>
        <v>10</v>
      </c>
      <c r="Z34" s="172"/>
      <c r="AA34" s="171">
        <f t="shared" si="32"/>
        <v>7</v>
      </c>
      <c r="AB34" s="172"/>
      <c r="AC34" s="194">
        <f t="shared" si="16"/>
        <v>0</v>
      </c>
      <c r="AD34" s="194"/>
      <c r="AE34" s="194">
        <f t="shared" si="17"/>
        <v>0</v>
      </c>
      <c r="AF34" s="194"/>
      <c r="AG34" s="194">
        <f t="shared" si="18"/>
        <v>0</v>
      </c>
      <c r="AH34" s="195"/>
      <c r="AJ34" s="26">
        <f t="shared" si="19"/>
        <v>7</v>
      </c>
    </row>
    <row r="35" spans="2:36" x14ac:dyDescent="0.35">
      <c r="B35" s="13" t="str">
        <f t="shared" si="15"/>
        <v>Chris</v>
      </c>
      <c r="C35" s="168">
        <f t="shared" si="20"/>
        <v>8</v>
      </c>
      <c r="D35" s="169"/>
      <c r="E35" s="168" t="str">
        <f t="shared" si="21"/>
        <v>-</v>
      </c>
      <c r="F35" s="169"/>
      <c r="G35" s="168" t="str">
        <f t="shared" si="22"/>
        <v>-</v>
      </c>
      <c r="H35" s="169"/>
      <c r="I35" s="168">
        <f t="shared" si="23"/>
        <v>5</v>
      </c>
      <c r="J35" s="169"/>
      <c r="K35" s="168" t="str">
        <f t="shared" si="24"/>
        <v>-</v>
      </c>
      <c r="L35" s="169"/>
      <c r="M35" s="168" t="str">
        <f t="shared" si="25"/>
        <v>-</v>
      </c>
      <c r="N35" s="169"/>
      <c r="O35" s="168">
        <f t="shared" si="26"/>
        <v>16</v>
      </c>
      <c r="P35" s="169"/>
      <c r="Q35" s="168">
        <f t="shared" si="27"/>
        <v>6</v>
      </c>
      <c r="R35" s="169"/>
      <c r="S35" s="168" t="str">
        <f t="shared" si="28"/>
        <v>-</v>
      </c>
      <c r="T35" s="169"/>
      <c r="U35" s="168" t="str">
        <f t="shared" si="29"/>
        <v>-</v>
      </c>
      <c r="V35" s="169"/>
      <c r="W35" s="168">
        <f t="shared" si="30"/>
        <v>11</v>
      </c>
      <c r="X35" s="169"/>
      <c r="Y35" s="168">
        <f t="shared" si="31"/>
        <v>4</v>
      </c>
      <c r="Z35" s="169"/>
      <c r="AA35" s="168" t="str">
        <f t="shared" si="32"/>
        <v>-</v>
      </c>
      <c r="AB35" s="169"/>
      <c r="AC35" s="192">
        <f t="shared" si="16"/>
        <v>0</v>
      </c>
      <c r="AD35" s="192"/>
      <c r="AE35" s="192">
        <f t="shared" si="17"/>
        <v>0</v>
      </c>
      <c r="AF35" s="192"/>
      <c r="AG35" s="192">
        <f t="shared" si="18"/>
        <v>0</v>
      </c>
      <c r="AH35" s="193"/>
      <c r="AJ35" s="26">
        <f t="shared" si="19"/>
        <v>6</v>
      </c>
    </row>
    <row r="36" spans="2:36" x14ac:dyDescent="0.35">
      <c r="B36" s="14" t="str">
        <f t="shared" si="15"/>
        <v>Jeremy</v>
      </c>
      <c r="C36" s="171" t="str">
        <f t="shared" si="20"/>
        <v>-</v>
      </c>
      <c r="D36" s="172"/>
      <c r="E36" s="171">
        <f t="shared" si="21"/>
        <v>12</v>
      </c>
      <c r="F36" s="172"/>
      <c r="G36" s="171" t="str">
        <f t="shared" si="22"/>
        <v>-</v>
      </c>
      <c r="H36" s="172"/>
      <c r="I36" s="171" t="str">
        <f t="shared" si="23"/>
        <v>-</v>
      </c>
      <c r="J36" s="172"/>
      <c r="K36" s="171" t="str">
        <f t="shared" si="24"/>
        <v>-</v>
      </c>
      <c r="L36" s="172"/>
      <c r="M36" s="171">
        <f t="shared" si="25"/>
        <v>5</v>
      </c>
      <c r="N36" s="172"/>
      <c r="O36" s="171">
        <f t="shared" si="26"/>
        <v>14</v>
      </c>
      <c r="P36" s="172"/>
      <c r="Q36" s="171" t="str">
        <f t="shared" si="27"/>
        <v>-</v>
      </c>
      <c r="R36" s="172"/>
      <c r="S36" s="171" t="str">
        <f t="shared" si="28"/>
        <v>-</v>
      </c>
      <c r="T36" s="172"/>
      <c r="U36" s="171" t="str">
        <f t="shared" si="29"/>
        <v>-</v>
      </c>
      <c r="V36" s="172"/>
      <c r="W36" s="171">
        <f t="shared" si="30"/>
        <v>16</v>
      </c>
      <c r="X36" s="172"/>
      <c r="Y36" s="171">
        <f t="shared" si="31"/>
        <v>6</v>
      </c>
      <c r="Z36" s="172"/>
      <c r="AA36" s="171">
        <f t="shared" si="32"/>
        <v>8</v>
      </c>
      <c r="AB36" s="172"/>
      <c r="AC36" s="194">
        <f t="shared" si="16"/>
        <v>0</v>
      </c>
      <c r="AD36" s="194"/>
      <c r="AE36" s="194">
        <f t="shared" si="17"/>
        <v>0</v>
      </c>
      <c r="AF36" s="194"/>
      <c r="AG36" s="194">
        <f t="shared" si="18"/>
        <v>0</v>
      </c>
      <c r="AH36" s="195"/>
      <c r="AJ36" s="26">
        <f t="shared" si="19"/>
        <v>6</v>
      </c>
    </row>
    <row r="37" spans="2:36" x14ac:dyDescent="0.35">
      <c r="B37" s="13" t="str">
        <f t="shared" si="15"/>
        <v>Sam</v>
      </c>
      <c r="C37" s="168">
        <f t="shared" si="20"/>
        <v>7</v>
      </c>
      <c r="D37" s="169"/>
      <c r="E37" s="168">
        <f t="shared" si="21"/>
        <v>12</v>
      </c>
      <c r="F37" s="169"/>
      <c r="G37" s="168">
        <f t="shared" si="22"/>
        <v>6</v>
      </c>
      <c r="H37" s="169"/>
      <c r="I37" s="168" t="str">
        <f t="shared" si="23"/>
        <v>-</v>
      </c>
      <c r="J37" s="169"/>
      <c r="K37" s="168">
        <f t="shared" si="24"/>
        <v>10</v>
      </c>
      <c r="L37" s="169"/>
      <c r="M37" s="168" t="str">
        <f t="shared" si="25"/>
        <v>-</v>
      </c>
      <c r="N37" s="169"/>
      <c r="O37" s="168">
        <f t="shared" si="26"/>
        <v>16</v>
      </c>
      <c r="P37" s="169"/>
      <c r="Q37" s="168" t="str">
        <f t="shared" si="27"/>
        <v>-</v>
      </c>
      <c r="R37" s="169"/>
      <c r="S37" s="168" t="str">
        <f t="shared" si="28"/>
        <v>-</v>
      </c>
      <c r="T37" s="169"/>
      <c r="U37" s="168" t="str">
        <f t="shared" si="29"/>
        <v>-</v>
      </c>
      <c r="V37" s="169"/>
      <c r="W37" s="168">
        <f t="shared" si="30"/>
        <v>14</v>
      </c>
      <c r="X37" s="169"/>
      <c r="Y37" s="168" t="str">
        <f t="shared" si="31"/>
        <v>-</v>
      </c>
      <c r="Z37" s="169"/>
      <c r="AA37" s="168" t="str">
        <f t="shared" si="32"/>
        <v>-</v>
      </c>
      <c r="AB37" s="169"/>
      <c r="AC37" s="192">
        <f t="shared" si="16"/>
        <v>0</v>
      </c>
      <c r="AD37" s="192"/>
      <c r="AE37" s="192">
        <f t="shared" si="17"/>
        <v>0</v>
      </c>
      <c r="AF37" s="192"/>
      <c r="AG37" s="192">
        <f t="shared" si="18"/>
        <v>0</v>
      </c>
      <c r="AH37" s="193"/>
      <c r="AJ37" s="26">
        <f t="shared" si="19"/>
        <v>6</v>
      </c>
    </row>
    <row r="38" spans="2:36" x14ac:dyDescent="0.35">
      <c r="B38" s="14" t="str">
        <f t="shared" si="15"/>
        <v>Cody</v>
      </c>
      <c r="C38" s="171">
        <f t="shared" si="20"/>
        <v>12</v>
      </c>
      <c r="D38" s="172"/>
      <c r="E38" s="171">
        <f t="shared" si="21"/>
        <v>9</v>
      </c>
      <c r="F38" s="172"/>
      <c r="G38" s="171" t="str">
        <f t="shared" si="22"/>
        <v>-</v>
      </c>
      <c r="H38" s="172"/>
      <c r="I38" s="171">
        <f t="shared" si="23"/>
        <v>6</v>
      </c>
      <c r="J38" s="172"/>
      <c r="K38" s="171" t="str">
        <f t="shared" si="24"/>
        <v>-</v>
      </c>
      <c r="L38" s="172"/>
      <c r="M38" s="171" t="str">
        <f t="shared" si="25"/>
        <v>-</v>
      </c>
      <c r="N38" s="172"/>
      <c r="O38" s="171">
        <f t="shared" si="26"/>
        <v>15</v>
      </c>
      <c r="P38" s="172"/>
      <c r="Q38" s="171">
        <f t="shared" si="27"/>
        <v>7</v>
      </c>
      <c r="R38" s="172"/>
      <c r="S38" s="171" t="str">
        <f t="shared" si="28"/>
        <v>-</v>
      </c>
      <c r="T38" s="172"/>
      <c r="U38" s="171" t="str">
        <f t="shared" si="29"/>
        <v>-</v>
      </c>
      <c r="V38" s="172"/>
      <c r="W38" s="171">
        <f t="shared" si="30"/>
        <v>14</v>
      </c>
      <c r="X38" s="172"/>
      <c r="Y38" s="171">
        <f t="shared" si="31"/>
        <v>8</v>
      </c>
      <c r="Z38" s="172"/>
      <c r="AA38" s="171" t="str">
        <f t="shared" si="32"/>
        <v>-</v>
      </c>
      <c r="AB38" s="172"/>
      <c r="AC38" s="194">
        <f t="shared" si="16"/>
        <v>0</v>
      </c>
      <c r="AD38" s="194"/>
      <c r="AE38" s="194">
        <f t="shared" si="17"/>
        <v>0</v>
      </c>
      <c r="AF38" s="194"/>
      <c r="AG38" s="194">
        <f t="shared" si="18"/>
        <v>0</v>
      </c>
      <c r="AH38" s="195"/>
      <c r="AJ38" s="26">
        <f t="shared" si="19"/>
        <v>7</v>
      </c>
    </row>
    <row r="39" spans="2:36" x14ac:dyDescent="0.35">
      <c r="B39" s="13" t="str">
        <f t="shared" si="15"/>
        <v>Tom</v>
      </c>
      <c r="C39" s="168">
        <f t="shared" si="20"/>
        <v>7</v>
      </c>
      <c r="D39" s="169"/>
      <c r="E39" s="168">
        <f t="shared" si="21"/>
        <v>11</v>
      </c>
      <c r="F39" s="169"/>
      <c r="G39" s="168">
        <f t="shared" si="22"/>
        <v>4</v>
      </c>
      <c r="H39" s="169"/>
      <c r="I39" s="168">
        <f t="shared" si="23"/>
        <v>8</v>
      </c>
      <c r="J39" s="169"/>
      <c r="K39" s="168" t="str">
        <f t="shared" si="24"/>
        <v>-</v>
      </c>
      <c r="L39" s="169"/>
      <c r="M39" s="168" t="str">
        <f t="shared" si="25"/>
        <v>-</v>
      </c>
      <c r="N39" s="169"/>
      <c r="O39" s="168">
        <f t="shared" si="26"/>
        <v>13</v>
      </c>
      <c r="P39" s="169"/>
      <c r="Q39" s="168" t="str">
        <f t="shared" si="27"/>
        <v>-</v>
      </c>
      <c r="R39" s="169"/>
      <c r="S39" s="168" t="str">
        <f t="shared" si="28"/>
        <v>-</v>
      </c>
      <c r="T39" s="169"/>
      <c r="U39" s="168" t="str">
        <f t="shared" si="29"/>
        <v>-</v>
      </c>
      <c r="V39" s="169"/>
      <c r="W39" s="168">
        <f t="shared" si="30"/>
        <v>9</v>
      </c>
      <c r="X39" s="169"/>
      <c r="Y39" s="168">
        <f t="shared" si="31"/>
        <v>14</v>
      </c>
      <c r="Z39" s="169"/>
      <c r="AA39" s="168">
        <f t="shared" si="32"/>
        <v>12</v>
      </c>
      <c r="AB39" s="169"/>
      <c r="AC39" s="192">
        <f t="shared" si="16"/>
        <v>0</v>
      </c>
      <c r="AD39" s="192"/>
      <c r="AE39" s="192">
        <f t="shared" si="17"/>
        <v>0</v>
      </c>
      <c r="AF39" s="192"/>
      <c r="AG39" s="192">
        <f t="shared" si="18"/>
        <v>0</v>
      </c>
      <c r="AH39" s="193"/>
      <c r="AJ39" s="26">
        <f t="shared" si="19"/>
        <v>8</v>
      </c>
    </row>
    <row r="40" spans="2:36" x14ac:dyDescent="0.35">
      <c r="B40" s="14" t="str">
        <f t="shared" si="15"/>
        <v>Austin</v>
      </c>
      <c r="C40" s="171" t="str">
        <f t="shared" si="20"/>
        <v>-</v>
      </c>
      <c r="D40" s="172"/>
      <c r="E40" s="171">
        <f t="shared" si="21"/>
        <v>12</v>
      </c>
      <c r="F40" s="172"/>
      <c r="G40" s="171" t="str">
        <f t="shared" si="22"/>
        <v>-</v>
      </c>
      <c r="H40" s="172"/>
      <c r="I40" s="171">
        <f t="shared" si="23"/>
        <v>5</v>
      </c>
      <c r="J40" s="172"/>
      <c r="K40" s="171" t="str">
        <f t="shared" si="24"/>
        <v>-</v>
      </c>
      <c r="L40" s="172"/>
      <c r="M40" s="171">
        <f t="shared" si="25"/>
        <v>4</v>
      </c>
      <c r="N40" s="172"/>
      <c r="O40" s="171">
        <f t="shared" si="26"/>
        <v>15</v>
      </c>
      <c r="P40" s="172"/>
      <c r="Q40" s="171">
        <f t="shared" si="27"/>
        <v>8</v>
      </c>
      <c r="R40" s="172"/>
      <c r="S40" s="171" t="str">
        <f t="shared" si="28"/>
        <v>-</v>
      </c>
      <c r="T40" s="172"/>
      <c r="U40" s="171" t="str">
        <f t="shared" si="29"/>
        <v>-</v>
      </c>
      <c r="V40" s="172"/>
      <c r="W40" s="171">
        <f t="shared" si="30"/>
        <v>11</v>
      </c>
      <c r="X40" s="172"/>
      <c r="Y40" s="171" t="str">
        <f t="shared" si="31"/>
        <v>-</v>
      </c>
      <c r="Z40" s="172"/>
      <c r="AA40" s="171" t="str">
        <f t="shared" si="32"/>
        <v>-</v>
      </c>
      <c r="AB40" s="172"/>
      <c r="AC40" s="194">
        <f t="shared" si="16"/>
        <v>0</v>
      </c>
      <c r="AD40" s="194"/>
      <c r="AE40" s="194">
        <f t="shared" si="17"/>
        <v>0</v>
      </c>
      <c r="AF40" s="194"/>
      <c r="AG40" s="194">
        <f t="shared" si="18"/>
        <v>0</v>
      </c>
      <c r="AH40" s="195"/>
      <c r="AJ40" s="26">
        <f t="shared" si="19"/>
        <v>6</v>
      </c>
    </row>
    <row r="41" spans="2:36" x14ac:dyDescent="0.35">
      <c r="B41" s="13" t="str">
        <f t="shared" si="15"/>
        <v>Cecil</v>
      </c>
      <c r="C41" s="168">
        <f t="shared" si="20"/>
        <v>4</v>
      </c>
      <c r="D41" s="169"/>
      <c r="E41" s="168">
        <f t="shared" si="21"/>
        <v>12</v>
      </c>
      <c r="F41" s="169"/>
      <c r="G41" s="168" t="str">
        <f t="shared" si="22"/>
        <v>-</v>
      </c>
      <c r="H41" s="169"/>
      <c r="I41" s="168">
        <f t="shared" si="23"/>
        <v>10</v>
      </c>
      <c r="J41" s="169"/>
      <c r="K41" s="168" t="str">
        <f t="shared" si="24"/>
        <v>-</v>
      </c>
      <c r="L41" s="169"/>
      <c r="M41" s="168">
        <f t="shared" si="25"/>
        <v>11</v>
      </c>
      <c r="N41" s="169"/>
      <c r="O41" s="168">
        <f t="shared" si="26"/>
        <v>16</v>
      </c>
      <c r="P41" s="169"/>
      <c r="Q41" s="168">
        <f t="shared" si="27"/>
        <v>8</v>
      </c>
      <c r="R41" s="169"/>
      <c r="S41" s="168" t="str">
        <f t="shared" si="28"/>
        <v>-</v>
      </c>
      <c r="T41" s="169"/>
      <c r="U41" s="168" t="str">
        <f t="shared" si="29"/>
        <v>-</v>
      </c>
      <c r="V41" s="169"/>
      <c r="W41" s="168">
        <f t="shared" si="30"/>
        <v>14</v>
      </c>
      <c r="X41" s="169"/>
      <c r="Y41" s="168" t="str">
        <f t="shared" si="31"/>
        <v>-</v>
      </c>
      <c r="Z41" s="169"/>
      <c r="AA41" s="168">
        <f t="shared" si="32"/>
        <v>5</v>
      </c>
      <c r="AB41" s="169"/>
      <c r="AC41" s="192">
        <f t="shared" si="16"/>
        <v>0</v>
      </c>
      <c r="AD41" s="192"/>
      <c r="AE41" s="192">
        <f t="shared" si="17"/>
        <v>0</v>
      </c>
      <c r="AF41" s="192"/>
      <c r="AG41" s="192">
        <f t="shared" si="18"/>
        <v>0</v>
      </c>
      <c r="AH41" s="193"/>
      <c r="AJ41" s="26">
        <f t="shared" si="19"/>
        <v>8</v>
      </c>
    </row>
    <row r="42" spans="2:36" x14ac:dyDescent="0.35">
      <c r="B42" s="14" t="str">
        <f t="shared" si="15"/>
        <v>Thadd</v>
      </c>
      <c r="C42" s="171" t="str">
        <f t="shared" si="20"/>
        <v>-</v>
      </c>
      <c r="D42" s="172"/>
      <c r="E42" s="171">
        <f t="shared" si="21"/>
        <v>13</v>
      </c>
      <c r="F42" s="172"/>
      <c r="G42" s="171" t="str">
        <f t="shared" si="22"/>
        <v>-</v>
      </c>
      <c r="H42" s="172"/>
      <c r="I42" s="171" t="str">
        <f t="shared" si="23"/>
        <v>-</v>
      </c>
      <c r="J42" s="172"/>
      <c r="K42" s="171" t="str">
        <f t="shared" si="24"/>
        <v>-</v>
      </c>
      <c r="L42" s="172"/>
      <c r="M42" s="171">
        <f t="shared" si="25"/>
        <v>7</v>
      </c>
      <c r="N42" s="172"/>
      <c r="O42" s="171">
        <f t="shared" si="26"/>
        <v>16</v>
      </c>
      <c r="P42" s="172"/>
      <c r="Q42" s="171" t="str">
        <f t="shared" si="27"/>
        <v>-</v>
      </c>
      <c r="R42" s="172"/>
      <c r="S42" s="171" t="str">
        <f t="shared" si="28"/>
        <v>-</v>
      </c>
      <c r="T42" s="172"/>
      <c r="U42" s="171" t="str">
        <f t="shared" si="29"/>
        <v>-</v>
      </c>
      <c r="V42" s="172"/>
      <c r="W42" s="171">
        <f t="shared" si="30"/>
        <v>15</v>
      </c>
      <c r="X42" s="172"/>
      <c r="Y42" s="171">
        <f t="shared" si="31"/>
        <v>5</v>
      </c>
      <c r="Z42" s="172"/>
      <c r="AA42" s="171" t="str">
        <f t="shared" si="32"/>
        <v>-</v>
      </c>
      <c r="AB42" s="172"/>
      <c r="AC42" s="194">
        <f t="shared" si="16"/>
        <v>0</v>
      </c>
      <c r="AD42" s="194"/>
      <c r="AE42" s="194">
        <f t="shared" si="17"/>
        <v>0</v>
      </c>
      <c r="AF42" s="194"/>
      <c r="AG42" s="194">
        <f t="shared" si="18"/>
        <v>0</v>
      </c>
      <c r="AH42" s="195"/>
      <c r="AJ42" s="26">
        <f t="shared" si="19"/>
        <v>5</v>
      </c>
    </row>
    <row r="43" spans="2:36" x14ac:dyDescent="0.35">
      <c r="B43" s="13" t="s">
        <v>3</v>
      </c>
      <c r="C43" s="168">
        <f t="shared" si="20"/>
        <v>11</v>
      </c>
      <c r="D43" s="169"/>
      <c r="E43" s="168">
        <f t="shared" si="21"/>
        <v>5</v>
      </c>
      <c r="F43" s="169"/>
      <c r="G43" s="168" t="str">
        <f t="shared" si="22"/>
        <v>-</v>
      </c>
      <c r="H43" s="169"/>
      <c r="I43" s="168">
        <f t="shared" si="23"/>
        <v>7</v>
      </c>
      <c r="J43" s="169"/>
      <c r="K43" s="168">
        <f t="shared" si="24"/>
        <v>4</v>
      </c>
      <c r="L43" s="169"/>
      <c r="M43" s="168" t="str">
        <f t="shared" si="25"/>
        <v>-</v>
      </c>
      <c r="N43" s="169"/>
      <c r="O43" s="168">
        <f t="shared" si="26"/>
        <v>15</v>
      </c>
      <c r="P43" s="169"/>
      <c r="Q43" s="168">
        <f t="shared" si="27"/>
        <v>12</v>
      </c>
      <c r="R43" s="169"/>
      <c r="S43" s="168" t="str">
        <f t="shared" si="28"/>
        <v>-</v>
      </c>
      <c r="T43" s="169"/>
      <c r="U43" s="168" t="str">
        <f t="shared" si="29"/>
        <v>-</v>
      </c>
      <c r="V43" s="169"/>
      <c r="W43" s="168">
        <f t="shared" si="30"/>
        <v>13</v>
      </c>
      <c r="X43" s="169"/>
      <c r="Y43" s="168">
        <f t="shared" si="31"/>
        <v>6</v>
      </c>
      <c r="Z43" s="169"/>
      <c r="AA43" s="168">
        <f t="shared" si="32"/>
        <v>10</v>
      </c>
      <c r="AB43" s="169"/>
      <c r="AC43" s="168">
        <f t="shared" si="16"/>
        <v>0</v>
      </c>
      <c r="AD43" s="169"/>
      <c r="AE43" s="168">
        <f t="shared" si="17"/>
        <v>0</v>
      </c>
      <c r="AF43" s="169"/>
      <c r="AG43" s="168">
        <f t="shared" si="18"/>
        <v>0</v>
      </c>
      <c r="AH43" s="170"/>
      <c r="AJ43" s="26">
        <f t="shared" si="19"/>
        <v>9</v>
      </c>
    </row>
    <row r="44" spans="2:36" x14ac:dyDescent="0.35">
      <c r="B44" s="50" t="s">
        <v>184</v>
      </c>
      <c r="C44" s="171">
        <f t="shared" si="20"/>
        <v>4</v>
      </c>
      <c r="D44" s="172"/>
      <c r="E44" s="171" t="str">
        <f t="shared" si="21"/>
        <v>-</v>
      </c>
      <c r="F44" s="172"/>
      <c r="G44" s="171" t="str">
        <f t="shared" si="22"/>
        <v>-</v>
      </c>
      <c r="H44" s="172"/>
      <c r="I44" s="171" t="str">
        <f t="shared" si="23"/>
        <v>-</v>
      </c>
      <c r="J44" s="172"/>
      <c r="K44" s="171" t="str">
        <f t="shared" si="24"/>
        <v>-</v>
      </c>
      <c r="L44" s="172"/>
      <c r="M44" s="171" t="str">
        <f t="shared" si="25"/>
        <v>-</v>
      </c>
      <c r="N44" s="172"/>
      <c r="O44" s="171">
        <f t="shared" si="26"/>
        <v>16</v>
      </c>
      <c r="P44" s="172"/>
      <c r="Q44" s="171" t="str">
        <f t="shared" si="27"/>
        <v>-</v>
      </c>
      <c r="R44" s="172"/>
      <c r="S44" s="171" t="str">
        <f t="shared" si="28"/>
        <v>-</v>
      </c>
      <c r="T44" s="172"/>
      <c r="U44" s="171" t="str">
        <f t="shared" si="29"/>
        <v>-</v>
      </c>
      <c r="V44" s="172"/>
      <c r="W44" s="171">
        <f t="shared" si="30"/>
        <v>15</v>
      </c>
      <c r="X44" s="172"/>
      <c r="Y44" s="171" t="str">
        <f t="shared" si="31"/>
        <v>-</v>
      </c>
      <c r="Z44" s="172"/>
      <c r="AA44" s="171" t="str">
        <f t="shared" si="32"/>
        <v>-</v>
      </c>
      <c r="AB44" s="172"/>
      <c r="AC44" s="171">
        <f t="shared" si="16"/>
        <v>0</v>
      </c>
      <c r="AD44" s="172"/>
      <c r="AE44" s="171">
        <f t="shared" si="17"/>
        <v>0</v>
      </c>
      <c r="AF44" s="172"/>
      <c r="AG44" s="171">
        <f t="shared" si="18"/>
        <v>0</v>
      </c>
      <c r="AH44" s="173"/>
      <c r="AJ44" s="26">
        <f t="shared" si="19"/>
        <v>3</v>
      </c>
    </row>
    <row r="45" spans="2:36" x14ac:dyDescent="0.35">
      <c r="B45" s="13" t="s">
        <v>230</v>
      </c>
      <c r="C45" s="168">
        <f t="shared" si="20"/>
        <v>5</v>
      </c>
      <c r="D45" s="169"/>
      <c r="E45" s="168" t="str">
        <f t="shared" si="21"/>
        <v>-</v>
      </c>
      <c r="F45" s="169"/>
      <c r="G45" s="168" t="str">
        <f t="shared" si="22"/>
        <v>-</v>
      </c>
      <c r="H45" s="169"/>
      <c r="I45" s="168" t="str">
        <f t="shared" si="23"/>
        <v>-</v>
      </c>
      <c r="J45" s="169"/>
      <c r="K45" s="168" t="str">
        <f t="shared" si="24"/>
        <v>-</v>
      </c>
      <c r="L45" s="169"/>
      <c r="M45" s="168">
        <f t="shared" si="25"/>
        <v>4</v>
      </c>
      <c r="N45" s="169"/>
      <c r="O45" s="168">
        <f t="shared" si="26"/>
        <v>15</v>
      </c>
      <c r="P45" s="169"/>
      <c r="Q45" s="168" t="str">
        <f t="shared" si="27"/>
        <v>-</v>
      </c>
      <c r="R45" s="169"/>
      <c r="S45" s="168" t="str">
        <f t="shared" si="28"/>
        <v>-</v>
      </c>
      <c r="T45" s="169"/>
      <c r="U45" s="168" t="str">
        <f t="shared" si="29"/>
        <v>-</v>
      </c>
      <c r="V45" s="169"/>
      <c r="W45" s="168">
        <f t="shared" si="30"/>
        <v>13</v>
      </c>
      <c r="X45" s="169"/>
      <c r="Y45" s="168">
        <f t="shared" si="31"/>
        <v>12</v>
      </c>
      <c r="Z45" s="169"/>
      <c r="AA45" s="168" t="str">
        <f t="shared" si="32"/>
        <v>-</v>
      </c>
      <c r="AB45" s="169"/>
      <c r="AC45" s="168"/>
      <c r="AD45" s="169"/>
      <c r="AE45" s="75"/>
      <c r="AF45" s="76"/>
      <c r="AG45" s="75"/>
      <c r="AH45" s="77"/>
      <c r="AJ45" s="26">
        <f t="shared" si="19"/>
        <v>5</v>
      </c>
    </row>
    <row r="46" spans="2:36" ht="15" thickBot="1" x14ac:dyDescent="0.4">
      <c r="B46" s="80" t="s">
        <v>185</v>
      </c>
      <c r="C46" s="174" t="str">
        <f t="shared" si="20"/>
        <v>-</v>
      </c>
      <c r="D46" s="175"/>
      <c r="E46" s="174">
        <f t="shared" si="21"/>
        <v>5</v>
      </c>
      <c r="F46" s="175"/>
      <c r="G46" s="174" t="str">
        <f t="shared" si="22"/>
        <v>-</v>
      </c>
      <c r="H46" s="175"/>
      <c r="I46" s="174">
        <f t="shared" si="23"/>
        <v>9</v>
      </c>
      <c r="J46" s="175"/>
      <c r="K46" s="174" t="str">
        <f t="shared" si="24"/>
        <v>-</v>
      </c>
      <c r="L46" s="175"/>
      <c r="M46" s="174" t="str">
        <f t="shared" si="25"/>
        <v>-</v>
      </c>
      <c r="N46" s="175"/>
      <c r="O46" s="174">
        <f t="shared" si="26"/>
        <v>15</v>
      </c>
      <c r="P46" s="175"/>
      <c r="Q46" s="174">
        <f t="shared" si="27"/>
        <v>8</v>
      </c>
      <c r="R46" s="175"/>
      <c r="S46" s="174" t="str">
        <f t="shared" si="28"/>
        <v>-</v>
      </c>
      <c r="T46" s="175"/>
      <c r="U46" s="174" t="str">
        <f t="shared" si="29"/>
        <v>-</v>
      </c>
      <c r="V46" s="175"/>
      <c r="W46" s="174">
        <f t="shared" si="30"/>
        <v>13</v>
      </c>
      <c r="X46" s="175"/>
      <c r="Y46" s="174">
        <f t="shared" si="31"/>
        <v>7</v>
      </c>
      <c r="Z46" s="175"/>
      <c r="AA46" s="174" t="str">
        <f t="shared" si="32"/>
        <v>-</v>
      </c>
      <c r="AB46" s="175"/>
      <c r="AC46" s="174">
        <f>IF(AC21="",AD21,"-")</f>
        <v>0</v>
      </c>
      <c r="AD46" s="175"/>
      <c r="AE46" s="190">
        <f>IF(AE21="",AF21,"-")</f>
        <v>0</v>
      </c>
      <c r="AF46" s="196"/>
      <c r="AG46" s="190">
        <f>IF(AG21="",AH21,"-")</f>
        <v>0</v>
      </c>
      <c r="AH46" s="191"/>
      <c r="AJ46" s="26">
        <f t="shared" si="19"/>
        <v>6</v>
      </c>
    </row>
    <row r="47" spans="2:36" x14ac:dyDescent="0.35">
      <c r="L47" s="12"/>
    </row>
    <row r="49" spans="5:5" x14ac:dyDescent="0.35">
      <c r="E49" t="s">
        <v>33</v>
      </c>
    </row>
  </sheetData>
  <mergeCells count="335">
    <mergeCell ref="AC22:AD22"/>
    <mergeCell ref="W28:X28"/>
    <mergeCell ref="AA3:AB3"/>
    <mergeCell ref="AC3:AD3"/>
    <mergeCell ref="AE3:AF3"/>
    <mergeCell ref="AG3:AH3"/>
    <mergeCell ref="C22:D22"/>
    <mergeCell ref="E22:F22"/>
    <mergeCell ref="G22:H22"/>
    <mergeCell ref="I22:J22"/>
    <mergeCell ref="K22:L22"/>
    <mergeCell ref="M22:N22"/>
    <mergeCell ref="M3:N3"/>
    <mergeCell ref="O3:P3"/>
    <mergeCell ref="Q3:R3"/>
    <mergeCell ref="S3:T3"/>
    <mergeCell ref="U3:V3"/>
    <mergeCell ref="W3:X3"/>
    <mergeCell ref="C3:D3"/>
    <mergeCell ref="E3:F3"/>
    <mergeCell ref="Y3:Z3"/>
    <mergeCell ref="G3:H3"/>
    <mergeCell ref="I3:J3"/>
    <mergeCell ref="K3:L3"/>
    <mergeCell ref="AA22:AB22"/>
    <mergeCell ref="M28:N28"/>
    <mergeCell ref="O28:P28"/>
    <mergeCell ref="Q28:R28"/>
    <mergeCell ref="S28:T28"/>
    <mergeCell ref="AE22:AF22"/>
    <mergeCell ref="AG22:AH22"/>
    <mergeCell ref="C23:AI23"/>
    <mergeCell ref="C28:D28"/>
    <mergeCell ref="E28:F28"/>
    <mergeCell ref="G28:H28"/>
    <mergeCell ref="I28:J28"/>
    <mergeCell ref="K28:L28"/>
    <mergeCell ref="O22:P22"/>
    <mergeCell ref="Q22:R22"/>
    <mergeCell ref="S22:T22"/>
    <mergeCell ref="U22:V22"/>
    <mergeCell ref="W22:X22"/>
    <mergeCell ref="Y22:Z22"/>
    <mergeCell ref="Y28:Z28"/>
    <mergeCell ref="AA28:AB28"/>
    <mergeCell ref="AC28:AD28"/>
    <mergeCell ref="AE28:AF28"/>
    <mergeCell ref="AG28:AH28"/>
    <mergeCell ref="U28:V28"/>
    <mergeCell ref="C30:D30"/>
    <mergeCell ref="E30:F30"/>
    <mergeCell ref="G30:H30"/>
    <mergeCell ref="I30:J30"/>
    <mergeCell ref="K30:L30"/>
    <mergeCell ref="M29:N29"/>
    <mergeCell ref="O29:P29"/>
    <mergeCell ref="Q29:R29"/>
    <mergeCell ref="S29:T29"/>
    <mergeCell ref="C29:D29"/>
    <mergeCell ref="E29:F29"/>
    <mergeCell ref="G29:H29"/>
    <mergeCell ref="I29:J29"/>
    <mergeCell ref="K29:L29"/>
    <mergeCell ref="M30:N30"/>
    <mergeCell ref="O30:P30"/>
    <mergeCell ref="Q30:R30"/>
    <mergeCell ref="S30:T30"/>
    <mergeCell ref="Y29:Z29"/>
    <mergeCell ref="AA29:AB29"/>
    <mergeCell ref="AC29:AD29"/>
    <mergeCell ref="AE29:AF29"/>
    <mergeCell ref="AG29:AH29"/>
    <mergeCell ref="U29:V29"/>
    <mergeCell ref="W29:X29"/>
    <mergeCell ref="Y30:Z30"/>
    <mergeCell ref="AA30:AB30"/>
    <mergeCell ref="AC30:AD30"/>
    <mergeCell ref="AE30:AF30"/>
    <mergeCell ref="AG30:AH30"/>
    <mergeCell ref="U30:V30"/>
    <mergeCell ref="W30:X30"/>
    <mergeCell ref="C32:D32"/>
    <mergeCell ref="E32:F32"/>
    <mergeCell ref="G32:H32"/>
    <mergeCell ref="I32:J32"/>
    <mergeCell ref="K32:L32"/>
    <mergeCell ref="M31:N31"/>
    <mergeCell ref="O31:P31"/>
    <mergeCell ref="Q31:R31"/>
    <mergeCell ref="S31:T31"/>
    <mergeCell ref="C31:D31"/>
    <mergeCell ref="E31:F31"/>
    <mergeCell ref="G31:H31"/>
    <mergeCell ref="I31:J31"/>
    <mergeCell ref="K31:L31"/>
    <mergeCell ref="M32:N32"/>
    <mergeCell ref="O32:P32"/>
    <mergeCell ref="Q32:R32"/>
    <mergeCell ref="S32:T32"/>
    <mergeCell ref="Y31:Z31"/>
    <mergeCell ref="AA31:AB31"/>
    <mergeCell ref="AC31:AD31"/>
    <mergeCell ref="AE31:AF31"/>
    <mergeCell ref="AG31:AH31"/>
    <mergeCell ref="U31:V31"/>
    <mergeCell ref="W31:X31"/>
    <mergeCell ref="Y32:Z32"/>
    <mergeCell ref="AA32:AB32"/>
    <mergeCell ref="AC32:AD32"/>
    <mergeCell ref="AE32:AF32"/>
    <mergeCell ref="AG32:AH32"/>
    <mergeCell ref="U32:V32"/>
    <mergeCell ref="W32:X32"/>
    <mergeCell ref="C34:D34"/>
    <mergeCell ref="E34:F34"/>
    <mergeCell ref="G34:H34"/>
    <mergeCell ref="I34:J34"/>
    <mergeCell ref="K34:L34"/>
    <mergeCell ref="M33:N33"/>
    <mergeCell ref="O33:P33"/>
    <mergeCell ref="Q33:R33"/>
    <mergeCell ref="S33:T33"/>
    <mergeCell ref="C33:D33"/>
    <mergeCell ref="E33:F33"/>
    <mergeCell ref="G33:H33"/>
    <mergeCell ref="I33:J33"/>
    <mergeCell ref="K33:L33"/>
    <mergeCell ref="M34:N34"/>
    <mergeCell ref="O34:P34"/>
    <mergeCell ref="Q34:R34"/>
    <mergeCell ref="S34:T34"/>
    <mergeCell ref="Y33:Z33"/>
    <mergeCell ref="AA33:AB33"/>
    <mergeCell ref="AC33:AD33"/>
    <mergeCell ref="AE33:AF33"/>
    <mergeCell ref="AG33:AH33"/>
    <mergeCell ref="U33:V33"/>
    <mergeCell ref="W33:X33"/>
    <mergeCell ref="Y34:Z34"/>
    <mergeCell ref="AA34:AB34"/>
    <mergeCell ref="AC34:AD34"/>
    <mergeCell ref="AE34:AF34"/>
    <mergeCell ref="AG34:AH34"/>
    <mergeCell ref="U34:V34"/>
    <mergeCell ref="W34:X34"/>
    <mergeCell ref="C36:D36"/>
    <mergeCell ref="E36:F36"/>
    <mergeCell ref="G36:H36"/>
    <mergeCell ref="I36:J36"/>
    <mergeCell ref="K36:L36"/>
    <mergeCell ref="M35:N35"/>
    <mergeCell ref="O35:P35"/>
    <mergeCell ref="Q35:R35"/>
    <mergeCell ref="S35:T35"/>
    <mergeCell ref="C35:D35"/>
    <mergeCell ref="E35:F35"/>
    <mergeCell ref="G35:H35"/>
    <mergeCell ref="I35:J35"/>
    <mergeCell ref="K35:L35"/>
    <mergeCell ref="M36:N36"/>
    <mergeCell ref="O36:P36"/>
    <mergeCell ref="Q36:R36"/>
    <mergeCell ref="S36:T36"/>
    <mergeCell ref="Y35:Z35"/>
    <mergeCell ref="AA35:AB35"/>
    <mergeCell ref="AC35:AD35"/>
    <mergeCell ref="AE35:AF35"/>
    <mergeCell ref="AG35:AH35"/>
    <mergeCell ref="U35:V35"/>
    <mergeCell ref="W35:X35"/>
    <mergeCell ref="Y36:Z36"/>
    <mergeCell ref="AA36:AB36"/>
    <mergeCell ref="AC36:AD36"/>
    <mergeCell ref="AE36:AF36"/>
    <mergeCell ref="AG36:AH36"/>
    <mergeCell ref="U36:V36"/>
    <mergeCell ref="W36:X36"/>
    <mergeCell ref="C38:D38"/>
    <mergeCell ref="E38:F38"/>
    <mergeCell ref="G38:H38"/>
    <mergeCell ref="I38:J38"/>
    <mergeCell ref="K38:L38"/>
    <mergeCell ref="M37:N37"/>
    <mergeCell ref="O37:P37"/>
    <mergeCell ref="Q37:R37"/>
    <mergeCell ref="S37:T37"/>
    <mergeCell ref="C37:D37"/>
    <mergeCell ref="E37:F37"/>
    <mergeCell ref="G37:H37"/>
    <mergeCell ref="I37:J37"/>
    <mergeCell ref="K37:L37"/>
    <mergeCell ref="M38:N38"/>
    <mergeCell ref="O38:P38"/>
    <mergeCell ref="Q38:R38"/>
    <mergeCell ref="S38:T38"/>
    <mergeCell ref="Y37:Z37"/>
    <mergeCell ref="AA37:AB37"/>
    <mergeCell ref="AC37:AD37"/>
    <mergeCell ref="AE37:AF37"/>
    <mergeCell ref="AG37:AH37"/>
    <mergeCell ref="U37:V37"/>
    <mergeCell ref="W37:X37"/>
    <mergeCell ref="Y38:Z38"/>
    <mergeCell ref="AA38:AB38"/>
    <mergeCell ref="AC38:AD38"/>
    <mergeCell ref="AE38:AF38"/>
    <mergeCell ref="AG38:AH38"/>
    <mergeCell ref="U38:V38"/>
    <mergeCell ref="W38:X38"/>
    <mergeCell ref="C40:D40"/>
    <mergeCell ref="E40:F40"/>
    <mergeCell ref="G40:H40"/>
    <mergeCell ref="I40:J40"/>
    <mergeCell ref="K40:L40"/>
    <mergeCell ref="M39:N39"/>
    <mergeCell ref="O39:P39"/>
    <mergeCell ref="Q39:R39"/>
    <mergeCell ref="S39:T39"/>
    <mergeCell ref="C39:D39"/>
    <mergeCell ref="E39:F39"/>
    <mergeCell ref="G39:H39"/>
    <mergeCell ref="I39:J39"/>
    <mergeCell ref="K39:L39"/>
    <mergeCell ref="M40:N40"/>
    <mergeCell ref="O40:P40"/>
    <mergeCell ref="Q40:R40"/>
    <mergeCell ref="S40:T40"/>
    <mergeCell ref="Y39:Z39"/>
    <mergeCell ref="AA39:AB39"/>
    <mergeCell ref="AC39:AD39"/>
    <mergeCell ref="AE39:AF39"/>
    <mergeCell ref="AG39:AH39"/>
    <mergeCell ref="U39:V39"/>
    <mergeCell ref="W39:X39"/>
    <mergeCell ref="Y40:Z40"/>
    <mergeCell ref="AA40:AB40"/>
    <mergeCell ref="AC40:AD40"/>
    <mergeCell ref="AE40:AF40"/>
    <mergeCell ref="AG40:AH40"/>
    <mergeCell ref="U40:V40"/>
    <mergeCell ref="W40:X40"/>
    <mergeCell ref="C42:D42"/>
    <mergeCell ref="E42:F42"/>
    <mergeCell ref="G42:H42"/>
    <mergeCell ref="I42:J42"/>
    <mergeCell ref="K42:L42"/>
    <mergeCell ref="M41:N41"/>
    <mergeCell ref="O41:P41"/>
    <mergeCell ref="Q41:R41"/>
    <mergeCell ref="S41:T41"/>
    <mergeCell ref="C41:D41"/>
    <mergeCell ref="E41:F41"/>
    <mergeCell ref="G41:H41"/>
    <mergeCell ref="I41:J41"/>
    <mergeCell ref="K41:L41"/>
    <mergeCell ref="M42:N42"/>
    <mergeCell ref="O42:P42"/>
    <mergeCell ref="Q42:R42"/>
    <mergeCell ref="S42:T42"/>
    <mergeCell ref="Y41:Z41"/>
    <mergeCell ref="AA41:AB41"/>
    <mergeCell ref="AC41:AD41"/>
    <mergeCell ref="AE41:AF41"/>
    <mergeCell ref="AG41:AH41"/>
    <mergeCell ref="U41:V41"/>
    <mergeCell ref="W41:X41"/>
    <mergeCell ref="Y42:Z42"/>
    <mergeCell ref="AA42:AB42"/>
    <mergeCell ref="AC42:AD42"/>
    <mergeCell ref="AE42:AF42"/>
    <mergeCell ref="AG42:AH42"/>
    <mergeCell ref="U42:V42"/>
    <mergeCell ref="W42:X42"/>
    <mergeCell ref="C44:D44"/>
    <mergeCell ref="E44:F44"/>
    <mergeCell ref="G44:H44"/>
    <mergeCell ref="I44:J44"/>
    <mergeCell ref="K44:L44"/>
    <mergeCell ref="M43:N43"/>
    <mergeCell ref="O43:P43"/>
    <mergeCell ref="Q43:R43"/>
    <mergeCell ref="S43:T43"/>
    <mergeCell ref="C43:D43"/>
    <mergeCell ref="E43:F43"/>
    <mergeCell ref="G43:H43"/>
    <mergeCell ref="I43:J43"/>
    <mergeCell ref="K43:L43"/>
    <mergeCell ref="M44:N44"/>
    <mergeCell ref="O44:P44"/>
    <mergeCell ref="Q44:R44"/>
    <mergeCell ref="S44:T44"/>
    <mergeCell ref="Y43:Z43"/>
    <mergeCell ref="AA43:AB43"/>
    <mergeCell ref="AC43:AD43"/>
    <mergeCell ref="AE43:AF43"/>
    <mergeCell ref="AG43:AH43"/>
    <mergeCell ref="U43:V43"/>
    <mergeCell ref="W43:X43"/>
    <mergeCell ref="Y44:Z44"/>
    <mergeCell ref="AA44:AB44"/>
    <mergeCell ref="AC44:AD44"/>
    <mergeCell ref="AE44:AF44"/>
    <mergeCell ref="AG44:AH44"/>
    <mergeCell ref="U44:V44"/>
    <mergeCell ref="W44:X44"/>
    <mergeCell ref="C46:D46"/>
    <mergeCell ref="E46:F46"/>
    <mergeCell ref="G46:H46"/>
    <mergeCell ref="I46:J46"/>
    <mergeCell ref="K46:L46"/>
    <mergeCell ref="M46:N46"/>
    <mergeCell ref="O46:P46"/>
    <mergeCell ref="M45:N45"/>
    <mergeCell ref="O45:P45"/>
    <mergeCell ref="C45:D45"/>
    <mergeCell ref="E45:F45"/>
    <mergeCell ref="G45:H45"/>
    <mergeCell ref="I45:J45"/>
    <mergeCell ref="K45:L45"/>
    <mergeCell ref="AE46:AF46"/>
    <mergeCell ref="AG46:AH46"/>
    <mergeCell ref="Q46:R46"/>
    <mergeCell ref="S46:T46"/>
    <mergeCell ref="U46:V46"/>
    <mergeCell ref="W46:X46"/>
    <mergeCell ref="Y46:Z46"/>
    <mergeCell ref="AA46:AB46"/>
    <mergeCell ref="Y45:Z45"/>
    <mergeCell ref="AA45:AB45"/>
    <mergeCell ref="AC45:AD45"/>
    <mergeCell ref="Q45:R45"/>
    <mergeCell ref="S45:T45"/>
    <mergeCell ref="U45:V45"/>
    <mergeCell ref="W45:X45"/>
    <mergeCell ref="AC46:AD46"/>
  </mergeCells>
  <conditionalFormatting sqref="AI4:AI21">
    <cfRule type="cellIs" dxfId="280" priority="2" operator="equal">
      <formula>130</formula>
    </cfRule>
  </conditionalFormatting>
  <conditionalFormatting sqref="C4:AI22">
    <cfRule type="cellIs" dxfId="279" priority="3" operator="equal">
      <formula>"OAK"</formula>
    </cfRule>
    <cfRule type="cellIs" dxfId="278" priority="4" operator="equal">
      <formula>"LAR"</formula>
    </cfRule>
    <cfRule type="cellIs" dxfId="277" priority="5" operator="equal">
      <formula>"DET"</formula>
    </cfRule>
    <cfRule type="cellIs" dxfId="276" priority="6" operator="equal">
      <formula>"NYJ"</formula>
    </cfRule>
    <cfRule type="cellIs" dxfId="275" priority="7" operator="equal">
      <formula>"GB"</formula>
    </cfRule>
    <cfRule type="cellIs" dxfId="274" priority="8" operator="equal">
      <formula>"CHI"</formula>
    </cfRule>
    <cfRule type="cellIs" dxfId="273" priority="9" operator="equal">
      <formula>"ARI"</formula>
    </cfRule>
    <cfRule type="cellIs" dxfId="272" priority="10" operator="equal">
      <formula>"WAS"</formula>
    </cfRule>
    <cfRule type="cellIs" dxfId="271" priority="11" operator="equal">
      <formula>"CAR"</formula>
    </cfRule>
    <cfRule type="cellIs" dxfId="270" priority="12" operator="equal">
      <formula>"DAL"</formula>
    </cfRule>
    <cfRule type="cellIs" dxfId="269" priority="13" operator="equal">
      <formula>"DEN"</formula>
    </cfRule>
    <cfRule type="cellIs" dxfId="268" priority="14" operator="equal">
      <formula>"SEA"</formula>
    </cfRule>
    <cfRule type="cellIs" dxfId="267" priority="15" operator="equal">
      <formula>"LAC"</formula>
    </cfRule>
    <cfRule type="cellIs" dxfId="266" priority="16" operator="equal">
      <formula>"KC"</formula>
    </cfRule>
    <cfRule type="cellIs" dxfId="265" priority="17" operator="equal">
      <formula>"CLE"</formula>
    </cfRule>
    <cfRule type="cellIs" dxfId="264" priority="18" operator="equal">
      <formula>"PIT"</formula>
    </cfRule>
    <cfRule type="cellIs" dxfId="263" priority="19" operator="equal">
      <formula>"IND"</formula>
    </cfRule>
    <cfRule type="cellIs" dxfId="262" priority="20" operator="equal">
      <formula>"CIN"</formula>
    </cfRule>
    <cfRule type="cellIs" dxfId="261" priority="21" operator="equal">
      <formula>"MIA"</formula>
    </cfRule>
    <cfRule type="cellIs" dxfId="260" priority="22" operator="equal">
      <formula>"TEN"</formula>
    </cfRule>
    <cfRule type="cellIs" dxfId="259" priority="23" operator="equal">
      <formula>"MIN"</formula>
    </cfRule>
    <cfRule type="cellIs" dxfId="258" priority="24" operator="equal">
      <formula>"SF"</formula>
    </cfRule>
    <cfRule type="cellIs" dxfId="257" priority="25" operator="equal">
      <formula>"NE"</formula>
    </cfRule>
    <cfRule type="cellIs" dxfId="256" priority="26" operator="equal">
      <formula>"HOU"</formula>
    </cfRule>
    <cfRule type="cellIs" dxfId="255" priority="27" operator="equal">
      <formula>"NO"</formula>
    </cfRule>
    <cfRule type="cellIs" dxfId="254" priority="28" operator="equal">
      <formula>"TB"</formula>
    </cfRule>
    <cfRule type="cellIs" dxfId="253" priority="29" operator="equal">
      <formula>"NYG"</formula>
    </cfRule>
    <cfRule type="cellIs" dxfId="252" priority="30" operator="equal">
      <formula>"JAX"</formula>
    </cfRule>
    <cfRule type="cellIs" dxfId="251" priority="31" operator="equal">
      <formula>"BAL"</formula>
    </cfRule>
    <cfRule type="cellIs" dxfId="250" priority="32" operator="equal">
      <formula>"BUF"</formula>
    </cfRule>
    <cfRule type="cellIs" dxfId="249" priority="33" operator="equal">
      <formula>"PHI"</formula>
    </cfRule>
    <cfRule type="cellIs" dxfId="248" priority="34" operator="equal">
      <formula>"ATL"</formula>
    </cfRule>
  </conditionalFormatting>
  <conditionalFormatting sqref="AJ4:AJ21">
    <cfRule type="top10" dxfId="247" priority="1" rank="1"/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2814B-7A5F-42BC-94D7-9B5C035858F1}">
  <dimension ref="A1:AK49"/>
  <sheetViews>
    <sheetView showGridLines="0" showZeros="0" zoomScale="93" zoomScaleNormal="93" workbookViewId="0">
      <selection activeCell="I29" sqref="I29:J29"/>
    </sheetView>
  </sheetViews>
  <sheetFormatPr defaultRowHeight="14.5" x14ac:dyDescent="0.35"/>
  <cols>
    <col min="1" max="1" width="3.26953125" customWidth="1"/>
    <col min="2" max="2" width="9.81640625" bestFit="1" customWidth="1"/>
    <col min="3" max="3" width="6.453125" customWidth="1"/>
    <col min="4" max="4" width="2.81640625" customWidth="1"/>
    <col min="5" max="5" width="6.453125" customWidth="1"/>
    <col min="6" max="6" width="2.81640625" customWidth="1"/>
    <col min="7" max="7" width="6.453125" customWidth="1"/>
    <col min="8" max="8" width="2.81640625" customWidth="1"/>
    <col min="9" max="9" width="6.453125" customWidth="1"/>
    <col min="10" max="10" width="2.81640625" customWidth="1"/>
    <col min="11" max="11" width="6.453125" customWidth="1"/>
    <col min="12" max="12" width="2.81640625" customWidth="1"/>
    <col min="13" max="13" width="6.453125" customWidth="1"/>
    <col min="14" max="14" width="2.81640625" customWidth="1"/>
    <col min="15" max="15" width="6.453125" customWidth="1"/>
    <col min="16" max="16" width="2.81640625" customWidth="1"/>
    <col min="17" max="17" width="6.453125" customWidth="1"/>
    <col min="18" max="18" width="2.81640625" customWidth="1"/>
    <col min="19" max="19" width="6.453125" customWidth="1"/>
    <col min="20" max="20" width="2.81640625" customWidth="1"/>
    <col min="21" max="21" width="6.453125" customWidth="1"/>
    <col min="22" max="22" width="2.81640625" customWidth="1"/>
    <col min="23" max="23" width="6.453125" customWidth="1"/>
    <col min="24" max="24" width="2.81640625" customWidth="1"/>
    <col min="25" max="25" width="6.453125" customWidth="1"/>
    <col min="26" max="26" width="2.81640625" customWidth="1"/>
    <col min="27" max="27" width="6.453125" customWidth="1"/>
    <col min="28" max="28" width="2.81640625" customWidth="1"/>
    <col min="29" max="29" width="6.453125" customWidth="1"/>
    <col min="30" max="30" width="2.81640625" customWidth="1"/>
    <col min="31" max="31" width="6.453125" customWidth="1"/>
    <col min="32" max="32" width="2.81640625" customWidth="1"/>
    <col min="33" max="33" width="6.453125" hidden="1" customWidth="1"/>
    <col min="34" max="34" width="2.81640625" hidden="1" customWidth="1"/>
    <col min="35" max="35" width="8.7265625" hidden="1" customWidth="1"/>
    <col min="36" max="36" width="8.6328125" customWidth="1"/>
  </cols>
  <sheetData>
    <row r="1" spans="1:37" ht="8.5" customHeight="1" x14ac:dyDescent="0.35">
      <c r="B1" t="s">
        <v>33</v>
      </c>
    </row>
    <row r="2" spans="1:37" ht="15" thickBot="1" x14ac:dyDescent="0.4">
      <c r="B2" s="177" t="s">
        <v>186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</row>
    <row r="3" spans="1:37" ht="15" thickBot="1" x14ac:dyDescent="0.4">
      <c r="B3" s="2" t="s">
        <v>0</v>
      </c>
      <c r="C3" s="181" t="s">
        <v>295</v>
      </c>
      <c r="D3" s="181"/>
      <c r="E3" s="181" t="s">
        <v>296</v>
      </c>
      <c r="F3" s="181"/>
      <c r="G3" s="181" t="s">
        <v>297</v>
      </c>
      <c r="H3" s="181"/>
      <c r="I3" s="181" t="s">
        <v>298</v>
      </c>
      <c r="J3" s="181"/>
      <c r="K3" s="181" t="s">
        <v>299</v>
      </c>
      <c r="L3" s="181"/>
      <c r="M3" s="181" t="s">
        <v>300</v>
      </c>
      <c r="N3" s="181"/>
      <c r="O3" s="181" t="s">
        <v>301</v>
      </c>
      <c r="P3" s="181"/>
      <c r="Q3" s="181" t="s">
        <v>302</v>
      </c>
      <c r="R3" s="181"/>
      <c r="S3" s="181" t="s">
        <v>303</v>
      </c>
      <c r="T3" s="181"/>
      <c r="U3" s="181" t="s">
        <v>304</v>
      </c>
      <c r="V3" s="181"/>
      <c r="W3" s="181" t="s">
        <v>305</v>
      </c>
      <c r="X3" s="181"/>
      <c r="Y3" s="181" t="s">
        <v>306</v>
      </c>
      <c r="Z3" s="181"/>
      <c r="AA3" s="181" t="s">
        <v>307</v>
      </c>
      <c r="AB3" s="181"/>
      <c r="AC3" s="181" t="s">
        <v>308</v>
      </c>
      <c r="AD3" s="181"/>
      <c r="AE3" s="181" t="s">
        <v>309</v>
      </c>
      <c r="AF3" s="181"/>
      <c r="AG3" s="187" t="s">
        <v>91</v>
      </c>
      <c r="AH3" s="188"/>
      <c r="AI3" s="33" t="s">
        <v>69</v>
      </c>
      <c r="AJ3" s="118" t="s">
        <v>32</v>
      </c>
    </row>
    <row r="4" spans="1:37" x14ac:dyDescent="0.35">
      <c r="A4">
        <f>RANK(AJ4,$AJ$4:$AJ$21,0)</f>
        <v>18</v>
      </c>
      <c r="B4" s="52" t="s">
        <v>1</v>
      </c>
      <c r="C4" s="5" t="s">
        <v>126</v>
      </c>
      <c r="D4" s="117">
        <v>6</v>
      </c>
      <c r="E4" s="5" t="s">
        <v>148</v>
      </c>
      <c r="F4" s="117">
        <v>11</v>
      </c>
      <c r="G4" s="5" t="s">
        <v>127</v>
      </c>
      <c r="H4" s="117">
        <v>12</v>
      </c>
      <c r="I4" s="5" t="s">
        <v>203</v>
      </c>
      <c r="J4" s="117">
        <v>14</v>
      </c>
      <c r="K4" s="5" t="s">
        <v>107</v>
      </c>
      <c r="L4" s="117">
        <v>8</v>
      </c>
      <c r="M4" s="5" t="s">
        <v>249</v>
      </c>
      <c r="N4" s="117">
        <v>4</v>
      </c>
      <c r="O4" s="5" t="s">
        <v>190</v>
      </c>
      <c r="P4" s="117">
        <v>15</v>
      </c>
      <c r="Q4" s="5" t="s">
        <v>194</v>
      </c>
      <c r="R4" s="117">
        <v>9</v>
      </c>
      <c r="S4" s="5" t="s">
        <v>110</v>
      </c>
      <c r="T4" s="117">
        <v>2</v>
      </c>
      <c r="U4" s="5" t="s">
        <v>189</v>
      </c>
      <c r="V4" s="117">
        <v>3</v>
      </c>
      <c r="W4" s="5" t="s">
        <v>192</v>
      </c>
      <c r="X4" s="117">
        <v>13</v>
      </c>
      <c r="Y4" s="5" t="s">
        <v>149</v>
      </c>
      <c r="Z4" s="117">
        <v>16</v>
      </c>
      <c r="AA4" s="5" t="s">
        <v>145</v>
      </c>
      <c r="AB4" s="117">
        <v>5</v>
      </c>
      <c r="AC4" s="5" t="s">
        <v>143</v>
      </c>
      <c r="AD4" s="117">
        <v>7</v>
      </c>
      <c r="AE4" s="5" t="s">
        <v>232</v>
      </c>
      <c r="AF4" s="117">
        <v>10</v>
      </c>
      <c r="AG4" s="5"/>
      <c r="AH4" s="117"/>
      <c r="AI4" s="81">
        <f>SUM(D4:AH4)</f>
        <v>135</v>
      </c>
      <c r="AJ4" s="82">
        <f t="shared" ref="AJ4:AJ21" si="0">SUM(C29,E29,G29,I29,K29,M29,O29,Q29,S29,U29,W29,Y29,AA29,AC29,AE29,AG29)</f>
        <v>95</v>
      </c>
    </row>
    <row r="5" spans="1:37" x14ac:dyDescent="0.35">
      <c r="A5">
        <f t="shared" ref="A5:A21" si="1">RANK(AJ5,$AJ$4:$AJ$21,0)</f>
        <v>3</v>
      </c>
      <c r="B5" s="8" t="s">
        <v>11</v>
      </c>
      <c r="C5" s="9" t="s">
        <v>237</v>
      </c>
      <c r="D5" s="10">
        <v>5</v>
      </c>
      <c r="E5" s="9" t="s">
        <v>225</v>
      </c>
      <c r="F5" s="10">
        <v>16</v>
      </c>
      <c r="G5" s="9" t="s">
        <v>209</v>
      </c>
      <c r="H5" s="10">
        <v>14</v>
      </c>
      <c r="I5" s="9" t="s">
        <v>245</v>
      </c>
      <c r="J5" s="10">
        <v>2</v>
      </c>
      <c r="K5" s="9" t="s">
        <v>217</v>
      </c>
      <c r="L5" s="10">
        <v>3</v>
      </c>
      <c r="M5" s="9" t="s">
        <v>251</v>
      </c>
      <c r="N5" s="10">
        <v>4</v>
      </c>
      <c r="O5" s="9" t="s">
        <v>207</v>
      </c>
      <c r="P5" s="10">
        <v>12</v>
      </c>
      <c r="Q5" s="9" t="s">
        <v>229</v>
      </c>
      <c r="R5" s="10">
        <v>13</v>
      </c>
      <c r="S5" s="9" t="s">
        <v>243</v>
      </c>
      <c r="T5" s="10">
        <v>9</v>
      </c>
      <c r="U5" s="9" t="s">
        <v>206</v>
      </c>
      <c r="V5" s="10">
        <v>8</v>
      </c>
      <c r="W5" s="9" t="s">
        <v>210</v>
      </c>
      <c r="X5" s="10">
        <v>15</v>
      </c>
      <c r="Y5" s="9" t="s">
        <v>235</v>
      </c>
      <c r="Z5" s="10">
        <v>11</v>
      </c>
      <c r="AA5" s="9" t="s">
        <v>214</v>
      </c>
      <c r="AB5" s="10">
        <v>7</v>
      </c>
      <c r="AC5" s="9" t="s">
        <v>218</v>
      </c>
      <c r="AD5" s="10">
        <v>6</v>
      </c>
      <c r="AE5" s="9" t="s">
        <v>223</v>
      </c>
      <c r="AF5" s="10">
        <v>10</v>
      </c>
      <c r="AG5" s="9"/>
      <c r="AH5" s="10"/>
      <c r="AI5" s="22">
        <f t="shared" ref="AI5:AI21" si="2">SUM(D5:AH5)</f>
        <v>135</v>
      </c>
      <c r="AJ5" s="11">
        <f t="shared" si="0"/>
        <v>119</v>
      </c>
    </row>
    <row r="6" spans="1:37" x14ac:dyDescent="0.35">
      <c r="A6">
        <f t="shared" si="1"/>
        <v>13</v>
      </c>
      <c r="B6" s="4" t="s">
        <v>2</v>
      </c>
      <c r="C6" s="5" t="s">
        <v>109</v>
      </c>
      <c r="D6" s="143">
        <v>8</v>
      </c>
      <c r="E6" s="5" t="s">
        <v>148</v>
      </c>
      <c r="F6" s="143">
        <v>11</v>
      </c>
      <c r="G6" s="5" t="s">
        <v>127</v>
      </c>
      <c r="H6" s="143">
        <v>16</v>
      </c>
      <c r="I6" s="5" t="s">
        <v>203</v>
      </c>
      <c r="J6" s="143">
        <v>7</v>
      </c>
      <c r="K6" s="5" t="s">
        <v>107</v>
      </c>
      <c r="L6" s="143">
        <v>6</v>
      </c>
      <c r="M6" s="5" t="s">
        <v>249</v>
      </c>
      <c r="N6" s="143">
        <v>2</v>
      </c>
      <c r="O6" s="5" t="s">
        <v>190</v>
      </c>
      <c r="P6" s="143">
        <v>13</v>
      </c>
      <c r="Q6" s="5" t="s">
        <v>194</v>
      </c>
      <c r="R6" s="143">
        <v>12</v>
      </c>
      <c r="S6" s="5" t="s">
        <v>233</v>
      </c>
      <c r="T6" s="143">
        <v>4</v>
      </c>
      <c r="U6" s="5" t="s">
        <v>191</v>
      </c>
      <c r="V6" s="143">
        <v>3</v>
      </c>
      <c r="W6" s="5" t="s">
        <v>192</v>
      </c>
      <c r="X6" s="143">
        <v>15</v>
      </c>
      <c r="Y6" s="5" t="s">
        <v>149</v>
      </c>
      <c r="Z6" s="143">
        <v>14</v>
      </c>
      <c r="AA6" s="5" t="s">
        <v>145</v>
      </c>
      <c r="AB6" s="143">
        <v>9</v>
      </c>
      <c r="AC6" s="5" t="s">
        <v>143</v>
      </c>
      <c r="AD6" s="143">
        <v>5</v>
      </c>
      <c r="AE6" s="5" t="s">
        <v>232</v>
      </c>
      <c r="AF6" s="143">
        <v>10</v>
      </c>
      <c r="AG6" s="5"/>
      <c r="AH6" s="119"/>
      <c r="AI6" s="83">
        <f t="shared" si="2"/>
        <v>135</v>
      </c>
      <c r="AJ6" s="7">
        <f t="shared" si="0"/>
        <v>101</v>
      </c>
    </row>
    <row r="7" spans="1:37" x14ac:dyDescent="0.35">
      <c r="A7">
        <f t="shared" si="1"/>
        <v>10</v>
      </c>
      <c r="B7" s="8" t="s">
        <v>5</v>
      </c>
      <c r="C7" s="9" t="s">
        <v>126</v>
      </c>
      <c r="D7" s="10">
        <v>3</v>
      </c>
      <c r="E7" s="9" t="s">
        <v>148</v>
      </c>
      <c r="F7" s="10">
        <v>9</v>
      </c>
      <c r="G7" s="9" t="s">
        <v>127</v>
      </c>
      <c r="H7" s="10">
        <v>15</v>
      </c>
      <c r="I7" s="9" t="s">
        <v>234</v>
      </c>
      <c r="J7" s="10">
        <v>5</v>
      </c>
      <c r="K7" s="9" t="s">
        <v>107</v>
      </c>
      <c r="L7" s="10">
        <v>10</v>
      </c>
      <c r="M7" s="9" t="s">
        <v>179</v>
      </c>
      <c r="N7" s="10">
        <v>6</v>
      </c>
      <c r="O7" s="9" t="s">
        <v>190</v>
      </c>
      <c r="P7" s="10">
        <v>13</v>
      </c>
      <c r="Q7" s="9" t="s">
        <v>194</v>
      </c>
      <c r="R7" s="10">
        <v>16</v>
      </c>
      <c r="S7" s="9" t="s">
        <v>233</v>
      </c>
      <c r="T7" s="10">
        <v>2</v>
      </c>
      <c r="U7" s="9" t="s">
        <v>189</v>
      </c>
      <c r="V7" s="10">
        <v>8</v>
      </c>
      <c r="W7" s="9" t="s">
        <v>192</v>
      </c>
      <c r="X7" s="10">
        <v>12</v>
      </c>
      <c r="Y7" s="9" t="s">
        <v>149</v>
      </c>
      <c r="Z7" s="10">
        <v>14</v>
      </c>
      <c r="AA7" s="9" t="s">
        <v>145</v>
      </c>
      <c r="AB7" s="10">
        <v>7</v>
      </c>
      <c r="AC7" s="9" t="s">
        <v>193</v>
      </c>
      <c r="AD7" s="10">
        <v>11</v>
      </c>
      <c r="AE7" s="9" t="s">
        <v>232</v>
      </c>
      <c r="AF7" s="10">
        <v>4</v>
      </c>
      <c r="AG7" s="9"/>
      <c r="AH7" s="10"/>
      <c r="AI7" s="22">
        <f t="shared" si="2"/>
        <v>135</v>
      </c>
      <c r="AJ7" s="11">
        <f t="shared" si="0"/>
        <v>107</v>
      </c>
    </row>
    <row r="8" spans="1:37" x14ac:dyDescent="0.35">
      <c r="A8">
        <f t="shared" si="1"/>
        <v>7</v>
      </c>
      <c r="B8" s="4" t="s">
        <v>13</v>
      </c>
      <c r="C8" s="5" t="s">
        <v>237</v>
      </c>
      <c r="D8" s="142">
        <v>9</v>
      </c>
      <c r="E8" s="5" t="s">
        <v>225</v>
      </c>
      <c r="F8" s="142">
        <v>12</v>
      </c>
      <c r="G8" s="5" t="s">
        <v>209</v>
      </c>
      <c r="H8" s="142">
        <v>16</v>
      </c>
      <c r="I8" s="5" t="s">
        <v>213</v>
      </c>
      <c r="J8" s="142">
        <v>5</v>
      </c>
      <c r="K8" s="5" t="s">
        <v>217</v>
      </c>
      <c r="L8" s="142">
        <v>7</v>
      </c>
      <c r="M8" s="5" t="s">
        <v>222</v>
      </c>
      <c r="N8" s="142">
        <v>4</v>
      </c>
      <c r="O8" s="5" t="s">
        <v>207</v>
      </c>
      <c r="P8" s="142">
        <v>10</v>
      </c>
      <c r="Q8" s="5" t="s">
        <v>229</v>
      </c>
      <c r="R8" s="142">
        <v>14</v>
      </c>
      <c r="S8" s="5" t="s">
        <v>243</v>
      </c>
      <c r="T8" s="142">
        <v>6</v>
      </c>
      <c r="U8" s="5" t="s">
        <v>206</v>
      </c>
      <c r="V8" s="142">
        <v>11</v>
      </c>
      <c r="W8" s="5" t="s">
        <v>210</v>
      </c>
      <c r="X8" s="142">
        <v>13</v>
      </c>
      <c r="Y8" s="5" t="s">
        <v>235</v>
      </c>
      <c r="Z8" s="142">
        <v>15</v>
      </c>
      <c r="AA8" s="5" t="s">
        <v>214</v>
      </c>
      <c r="AB8" s="142">
        <v>8</v>
      </c>
      <c r="AC8" s="5" t="s">
        <v>211</v>
      </c>
      <c r="AD8" s="142">
        <v>2</v>
      </c>
      <c r="AE8" s="5" t="s">
        <v>223</v>
      </c>
      <c r="AF8" s="142">
        <v>3</v>
      </c>
      <c r="AG8" s="5"/>
      <c r="AH8" s="119"/>
      <c r="AI8" s="83">
        <f t="shared" si="2"/>
        <v>135</v>
      </c>
      <c r="AJ8" s="7">
        <f t="shared" si="0"/>
        <v>111</v>
      </c>
    </row>
    <row r="9" spans="1:37" x14ac:dyDescent="0.35">
      <c r="A9">
        <f t="shared" si="1"/>
        <v>4</v>
      </c>
      <c r="B9" s="8" t="s">
        <v>9</v>
      </c>
      <c r="C9" s="9" t="s">
        <v>109</v>
      </c>
      <c r="D9" s="10">
        <v>8</v>
      </c>
      <c r="E9" s="9" t="s">
        <v>148</v>
      </c>
      <c r="F9" s="10">
        <v>12</v>
      </c>
      <c r="G9" s="9" t="s">
        <v>127</v>
      </c>
      <c r="H9" s="10">
        <v>16</v>
      </c>
      <c r="I9" s="9" t="s">
        <v>203</v>
      </c>
      <c r="J9" s="10">
        <v>9</v>
      </c>
      <c r="K9" s="9" t="s">
        <v>107</v>
      </c>
      <c r="L9" s="10">
        <v>3</v>
      </c>
      <c r="M9" s="9" t="s">
        <v>179</v>
      </c>
      <c r="N9" s="10">
        <v>2</v>
      </c>
      <c r="O9" s="9" t="s">
        <v>190</v>
      </c>
      <c r="P9" s="10">
        <v>10</v>
      </c>
      <c r="Q9" s="9" t="s">
        <v>194</v>
      </c>
      <c r="R9" s="10">
        <v>11</v>
      </c>
      <c r="S9" s="9" t="s">
        <v>110</v>
      </c>
      <c r="T9" s="10">
        <v>7</v>
      </c>
      <c r="U9" s="9" t="s">
        <v>189</v>
      </c>
      <c r="V9" s="10">
        <v>14</v>
      </c>
      <c r="W9" s="9" t="s">
        <v>192</v>
      </c>
      <c r="X9" s="10">
        <v>15</v>
      </c>
      <c r="Y9" s="9" t="s">
        <v>149</v>
      </c>
      <c r="Z9" s="10">
        <v>13</v>
      </c>
      <c r="AA9" s="9" t="s">
        <v>145</v>
      </c>
      <c r="AB9" s="10">
        <v>4</v>
      </c>
      <c r="AC9" s="9" t="s">
        <v>193</v>
      </c>
      <c r="AD9" s="10">
        <v>6</v>
      </c>
      <c r="AE9" s="9" t="s">
        <v>232</v>
      </c>
      <c r="AF9" s="10">
        <v>5</v>
      </c>
      <c r="AG9" s="9"/>
      <c r="AH9" s="10"/>
      <c r="AI9" s="22">
        <f t="shared" si="2"/>
        <v>135</v>
      </c>
      <c r="AJ9" s="11">
        <f t="shared" si="0"/>
        <v>117</v>
      </c>
    </row>
    <row r="10" spans="1:37" x14ac:dyDescent="0.35">
      <c r="A10">
        <f t="shared" si="1"/>
        <v>11</v>
      </c>
      <c r="B10" s="4" t="s">
        <v>10</v>
      </c>
      <c r="C10" s="5" t="s">
        <v>219</v>
      </c>
      <c r="D10" s="143">
        <v>4</v>
      </c>
      <c r="E10" s="5" t="s">
        <v>225</v>
      </c>
      <c r="F10" s="143">
        <v>14</v>
      </c>
      <c r="G10" s="5" t="s">
        <v>209</v>
      </c>
      <c r="H10" s="143">
        <v>16</v>
      </c>
      <c r="I10" s="5" t="s">
        <v>213</v>
      </c>
      <c r="J10" s="143">
        <v>5</v>
      </c>
      <c r="K10" s="5" t="s">
        <v>216</v>
      </c>
      <c r="L10" s="143">
        <v>2</v>
      </c>
      <c r="M10" s="5" t="s">
        <v>222</v>
      </c>
      <c r="N10" s="143">
        <v>10</v>
      </c>
      <c r="O10" s="5" t="s">
        <v>207</v>
      </c>
      <c r="P10" s="143">
        <v>15</v>
      </c>
      <c r="Q10" s="5" t="s">
        <v>229</v>
      </c>
      <c r="R10" s="143">
        <v>13</v>
      </c>
      <c r="S10" s="5" t="s">
        <v>243</v>
      </c>
      <c r="T10" s="143">
        <v>12</v>
      </c>
      <c r="U10" s="5" t="s">
        <v>206</v>
      </c>
      <c r="V10" s="143">
        <v>11</v>
      </c>
      <c r="W10" s="5" t="s">
        <v>210</v>
      </c>
      <c r="X10" s="143">
        <v>9</v>
      </c>
      <c r="Y10" s="5" t="s">
        <v>235</v>
      </c>
      <c r="Z10" s="143">
        <v>8</v>
      </c>
      <c r="AA10" s="5" t="s">
        <v>214</v>
      </c>
      <c r="AB10" s="143">
        <v>7</v>
      </c>
      <c r="AC10" s="5" t="s">
        <v>211</v>
      </c>
      <c r="AD10" s="143">
        <v>6</v>
      </c>
      <c r="AE10" s="5" t="s">
        <v>212</v>
      </c>
      <c r="AF10" s="143">
        <v>3</v>
      </c>
      <c r="AG10" s="5"/>
      <c r="AH10" s="119"/>
      <c r="AI10" s="83">
        <f t="shared" si="2"/>
        <v>135</v>
      </c>
      <c r="AJ10" s="7">
        <f t="shared" si="0"/>
        <v>106</v>
      </c>
    </row>
    <row r="11" spans="1:37" x14ac:dyDescent="0.35">
      <c r="A11">
        <f t="shared" si="1"/>
        <v>14</v>
      </c>
      <c r="B11" s="8" t="s">
        <v>14</v>
      </c>
      <c r="C11" s="9" t="s">
        <v>237</v>
      </c>
      <c r="D11" s="10">
        <v>9</v>
      </c>
      <c r="E11" s="9" t="s">
        <v>225</v>
      </c>
      <c r="F11" s="10">
        <v>12</v>
      </c>
      <c r="G11" s="9" t="s">
        <v>209</v>
      </c>
      <c r="H11" s="10">
        <v>14</v>
      </c>
      <c r="I11" s="9" t="s">
        <v>213</v>
      </c>
      <c r="J11" s="10">
        <v>11</v>
      </c>
      <c r="K11" s="9" t="s">
        <v>216</v>
      </c>
      <c r="L11" s="10">
        <v>2</v>
      </c>
      <c r="M11" s="9" t="s">
        <v>222</v>
      </c>
      <c r="N11" s="10">
        <v>7</v>
      </c>
      <c r="O11" s="9" t="s">
        <v>207</v>
      </c>
      <c r="P11" s="10">
        <v>16</v>
      </c>
      <c r="Q11" s="9" t="s">
        <v>229</v>
      </c>
      <c r="R11" s="10">
        <v>6</v>
      </c>
      <c r="S11" s="9" t="s">
        <v>236</v>
      </c>
      <c r="T11" s="10">
        <v>5</v>
      </c>
      <c r="U11" s="9" t="s">
        <v>206</v>
      </c>
      <c r="V11" s="10">
        <v>4</v>
      </c>
      <c r="W11" s="9" t="s">
        <v>210</v>
      </c>
      <c r="X11" s="10">
        <v>15</v>
      </c>
      <c r="Y11" s="9" t="s">
        <v>235</v>
      </c>
      <c r="Z11" s="10">
        <v>8</v>
      </c>
      <c r="AA11" s="9" t="s">
        <v>214</v>
      </c>
      <c r="AB11" s="10">
        <v>10</v>
      </c>
      <c r="AC11" s="9" t="s">
        <v>218</v>
      </c>
      <c r="AD11" s="10">
        <v>3</v>
      </c>
      <c r="AE11" s="9" t="s">
        <v>223</v>
      </c>
      <c r="AF11" s="10">
        <v>13</v>
      </c>
      <c r="AG11" s="9"/>
      <c r="AH11" s="10"/>
      <c r="AI11" s="22">
        <f t="shared" si="2"/>
        <v>135</v>
      </c>
      <c r="AJ11" s="11">
        <f t="shared" si="0"/>
        <v>99</v>
      </c>
    </row>
    <row r="12" spans="1:37" x14ac:dyDescent="0.35">
      <c r="A12">
        <f t="shared" si="1"/>
        <v>8</v>
      </c>
      <c r="B12" s="4" t="s">
        <v>12</v>
      </c>
      <c r="C12" s="5" t="s">
        <v>126</v>
      </c>
      <c r="D12" s="142">
        <v>5</v>
      </c>
      <c r="E12" s="5" t="s">
        <v>148</v>
      </c>
      <c r="F12" s="142">
        <v>12</v>
      </c>
      <c r="G12" s="5" t="s">
        <v>127</v>
      </c>
      <c r="H12" s="142">
        <v>16</v>
      </c>
      <c r="I12" s="5" t="s">
        <v>203</v>
      </c>
      <c r="J12" s="142">
        <v>4</v>
      </c>
      <c r="K12" s="5" t="s">
        <v>146</v>
      </c>
      <c r="L12" s="142">
        <v>3</v>
      </c>
      <c r="M12" s="5" t="s">
        <v>179</v>
      </c>
      <c r="N12" s="142">
        <v>7</v>
      </c>
      <c r="O12" s="5" t="s">
        <v>190</v>
      </c>
      <c r="P12" s="142">
        <v>15</v>
      </c>
      <c r="Q12" s="5" t="s">
        <v>194</v>
      </c>
      <c r="R12" s="142">
        <v>10</v>
      </c>
      <c r="S12" s="5" t="s">
        <v>110</v>
      </c>
      <c r="T12" s="142">
        <v>6</v>
      </c>
      <c r="U12" s="5" t="s">
        <v>189</v>
      </c>
      <c r="V12" s="142">
        <v>11</v>
      </c>
      <c r="W12" s="5" t="s">
        <v>192</v>
      </c>
      <c r="X12" s="142">
        <v>13</v>
      </c>
      <c r="Y12" s="5" t="s">
        <v>149</v>
      </c>
      <c r="Z12" s="142">
        <v>14</v>
      </c>
      <c r="AA12" s="5" t="s">
        <v>145</v>
      </c>
      <c r="AB12" s="142">
        <v>8</v>
      </c>
      <c r="AC12" s="5" t="s">
        <v>193</v>
      </c>
      <c r="AD12" s="142">
        <v>9</v>
      </c>
      <c r="AE12" s="5" t="s">
        <v>150</v>
      </c>
      <c r="AF12" s="142">
        <v>2</v>
      </c>
      <c r="AG12" s="5"/>
      <c r="AH12" s="119"/>
      <c r="AI12" s="83">
        <f t="shared" si="2"/>
        <v>135</v>
      </c>
      <c r="AJ12" s="7">
        <f t="shared" si="0"/>
        <v>109</v>
      </c>
    </row>
    <row r="13" spans="1:37" x14ac:dyDescent="0.35">
      <c r="A13">
        <f t="shared" si="1"/>
        <v>15</v>
      </c>
      <c r="B13" s="8" t="s">
        <v>8</v>
      </c>
      <c r="C13" s="9" t="s">
        <v>109</v>
      </c>
      <c r="D13" s="10">
        <v>14</v>
      </c>
      <c r="E13" s="9" t="s">
        <v>148</v>
      </c>
      <c r="F13" s="10">
        <v>12</v>
      </c>
      <c r="G13" s="9" t="s">
        <v>127</v>
      </c>
      <c r="H13" s="10">
        <v>13</v>
      </c>
      <c r="I13" s="9" t="s">
        <v>203</v>
      </c>
      <c r="J13" s="10">
        <v>7</v>
      </c>
      <c r="K13" s="9" t="s">
        <v>146</v>
      </c>
      <c r="L13" s="10">
        <v>2</v>
      </c>
      <c r="M13" s="9" t="s">
        <v>179</v>
      </c>
      <c r="N13" s="10">
        <v>8</v>
      </c>
      <c r="O13" s="9" t="s">
        <v>190</v>
      </c>
      <c r="P13" s="10">
        <v>10</v>
      </c>
      <c r="Q13" s="9" t="s">
        <v>194</v>
      </c>
      <c r="R13" s="10">
        <v>9</v>
      </c>
      <c r="S13" s="9" t="s">
        <v>233</v>
      </c>
      <c r="T13" s="10">
        <v>3</v>
      </c>
      <c r="U13" s="9" t="s">
        <v>189</v>
      </c>
      <c r="V13" s="10">
        <v>5</v>
      </c>
      <c r="W13" s="9" t="s">
        <v>192</v>
      </c>
      <c r="X13" s="10">
        <v>16</v>
      </c>
      <c r="Y13" s="9" t="s">
        <v>149</v>
      </c>
      <c r="Z13" s="10">
        <v>11</v>
      </c>
      <c r="AA13" s="9" t="s">
        <v>145</v>
      </c>
      <c r="AB13" s="10">
        <v>15</v>
      </c>
      <c r="AC13" s="9" t="s">
        <v>143</v>
      </c>
      <c r="AD13" s="10">
        <v>4</v>
      </c>
      <c r="AE13" s="9" t="s">
        <v>232</v>
      </c>
      <c r="AF13" s="10">
        <v>6</v>
      </c>
      <c r="AG13" s="9"/>
      <c r="AH13" s="10"/>
      <c r="AI13" s="22">
        <f t="shared" si="2"/>
        <v>135</v>
      </c>
      <c r="AJ13" s="11">
        <f t="shared" si="0"/>
        <v>98</v>
      </c>
    </row>
    <row r="14" spans="1:37" x14ac:dyDescent="0.35">
      <c r="A14">
        <f t="shared" si="1"/>
        <v>12</v>
      </c>
      <c r="B14" s="4" t="s">
        <v>6</v>
      </c>
      <c r="C14" s="5" t="s">
        <v>391</v>
      </c>
      <c r="D14" s="140">
        <v>4</v>
      </c>
      <c r="E14" s="5" t="s">
        <v>247</v>
      </c>
      <c r="F14" s="140">
        <v>9</v>
      </c>
      <c r="G14" s="5" t="s">
        <v>394</v>
      </c>
      <c r="H14" s="140">
        <v>16</v>
      </c>
      <c r="I14" s="5" t="s">
        <v>200</v>
      </c>
      <c r="J14" s="140">
        <v>5</v>
      </c>
      <c r="K14" s="5" t="s">
        <v>202</v>
      </c>
      <c r="L14" s="140">
        <v>10</v>
      </c>
      <c r="M14" s="5" t="s">
        <v>179</v>
      </c>
      <c r="N14" s="140">
        <v>3</v>
      </c>
      <c r="O14" s="5" t="s">
        <v>238</v>
      </c>
      <c r="P14" s="140">
        <v>11</v>
      </c>
      <c r="Q14" s="5" t="s">
        <v>253</v>
      </c>
      <c r="R14" s="140">
        <v>12</v>
      </c>
      <c r="S14" s="5" t="s">
        <v>110</v>
      </c>
      <c r="T14" s="140">
        <v>6</v>
      </c>
      <c r="U14" s="5" t="s">
        <v>189</v>
      </c>
      <c r="V14" s="140">
        <v>7</v>
      </c>
      <c r="W14" s="5" t="s">
        <v>192</v>
      </c>
      <c r="X14" s="140">
        <v>13</v>
      </c>
      <c r="Y14" s="5" t="s">
        <v>149</v>
      </c>
      <c r="Z14" s="140">
        <v>14</v>
      </c>
      <c r="AA14" s="5" t="s">
        <v>195</v>
      </c>
      <c r="AB14" s="140">
        <v>2</v>
      </c>
      <c r="AC14" s="5" t="s">
        <v>193</v>
      </c>
      <c r="AD14" s="140">
        <v>8</v>
      </c>
      <c r="AE14" s="5" t="s">
        <v>150</v>
      </c>
      <c r="AF14" s="140">
        <v>15</v>
      </c>
      <c r="AG14" s="5"/>
      <c r="AH14" s="119"/>
      <c r="AI14" s="83">
        <f t="shared" si="2"/>
        <v>135</v>
      </c>
      <c r="AJ14" s="7">
        <f t="shared" si="0"/>
        <v>102</v>
      </c>
      <c r="AK14" s="145">
        <v>5</v>
      </c>
    </row>
    <row r="15" spans="1:37" x14ac:dyDescent="0.35">
      <c r="A15">
        <f t="shared" si="1"/>
        <v>15</v>
      </c>
      <c r="B15" s="8" t="s">
        <v>4</v>
      </c>
      <c r="C15" s="9" t="s">
        <v>109</v>
      </c>
      <c r="D15" s="10">
        <v>6</v>
      </c>
      <c r="E15" s="9" t="s">
        <v>148</v>
      </c>
      <c r="F15" s="10">
        <v>11</v>
      </c>
      <c r="G15" s="9" t="s">
        <v>127</v>
      </c>
      <c r="H15" s="10">
        <v>12</v>
      </c>
      <c r="I15" s="9" t="s">
        <v>203</v>
      </c>
      <c r="J15" s="10">
        <v>8</v>
      </c>
      <c r="K15" s="9" t="s">
        <v>107</v>
      </c>
      <c r="L15" s="10">
        <v>5</v>
      </c>
      <c r="M15" s="9" t="s">
        <v>179</v>
      </c>
      <c r="N15" s="10">
        <v>14</v>
      </c>
      <c r="O15" s="9" t="s">
        <v>190</v>
      </c>
      <c r="P15" s="10">
        <v>15</v>
      </c>
      <c r="Q15" s="9" t="s">
        <v>194</v>
      </c>
      <c r="R15" s="10">
        <v>10</v>
      </c>
      <c r="S15" s="9" t="s">
        <v>110</v>
      </c>
      <c r="T15" s="10">
        <v>2</v>
      </c>
      <c r="U15" s="9" t="s">
        <v>189</v>
      </c>
      <c r="V15" s="10">
        <v>9</v>
      </c>
      <c r="W15" s="9" t="s">
        <v>192</v>
      </c>
      <c r="X15" s="10">
        <v>16</v>
      </c>
      <c r="Y15" s="9" t="s">
        <v>149</v>
      </c>
      <c r="Z15" s="10">
        <v>13</v>
      </c>
      <c r="AA15" s="9" t="s">
        <v>145</v>
      </c>
      <c r="AB15" s="10">
        <v>7</v>
      </c>
      <c r="AC15" s="9" t="s">
        <v>143</v>
      </c>
      <c r="AD15" s="10">
        <v>3</v>
      </c>
      <c r="AE15" s="9" t="s">
        <v>232</v>
      </c>
      <c r="AF15" s="10">
        <v>4</v>
      </c>
      <c r="AG15" s="9"/>
      <c r="AH15" s="10"/>
      <c r="AI15" s="22">
        <f t="shared" si="2"/>
        <v>135</v>
      </c>
      <c r="AJ15" s="11">
        <f t="shared" si="0"/>
        <v>98</v>
      </c>
    </row>
    <row r="16" spans="1:37" x14ac:dyDescent="0.35">
      <c r="A16">
        <f t="shared" si="1"/>
        <v>4</v>
      </c>
      <c r="B16" s="4" t="s">
        <v>7</v>
      </c>
      <c r="C16" s="5" t="s">
        <v>109</v>
      </c>
      <c r="D16" s="143">
        <v>10</v>
      </c>
      <c r="E16" s="5" t="s">
        <v>148</v>
      </c>
      <c r="F16" s="143">
        <v>12</v>
      </c>
      <c r="G16" s="5" t="s">
        <v>127</v>
      </c>
      <c r="H16" s="143">
        <v>16</v>
      </c>
      <c r="I16" s="5" t="s">
        <v>203</v>
      </c>
      <c r="J16" s="143">
        <v>4</v>
      </c>
      <c r="K16" s="5" t="s">
        <v>146</v>
      </c>
      <c r="L16" s="143">
        <v>5</v>
      </c>
      <c r="M16" s="5" t="s">
        <v>179</v>
      </c>
      <c r="N16" s="143">
        <v>6</v>
      </c>
      <c r="O16" s="5" t="s">
        <v>190</v>
      </c>
      <c r="P16" s="143">
        <v>13</v>
      </c>
      <c r="Q16" s="5" t="s">
        <v>194</v>
      </c>
      <c r="R16" s="143">
        <v>14</v>
      </c>
      <c r="S16" s="5" t="s">
        <v>110</v>
      </c>
      <c r="T16" s="143">
        <v>7</v>
      </c>
      <c r="U16" s="5" t="s">
        <v>189</v>
      </c>
      <c r="V16" s="143">
        <v>9</v>
      </c>
      <c r="W16" s="5" t="s">
        <v>192</v>
      </c>
      <c r="X16" s="143">
        <v>11</v>
      </c>
      <c r="Y16" s="5" t="s">
        <v>149</v>
      </c>
      <c r="Z16" s="143">
        <v>15</v>
      </c>
      <c r="AA16" s="5" t="s">
        <v>145</v>
      </c>
      <c r="AB16" s="143">
        <v>8</v>
      </c>
      <c r="AC16" s="5" t="s">
        <v>193</v>
      </c>
      <c r="AD16" s="143">
        <v>2</v>
      </c>
      <c r="AE16" s="5" t="s">
        <v>232</v>
      </c>
      <c r="AF16" s="143">
        <v>3</v>
      </c>
      <c r="AG16" s="5"/>
      <c r="AH16" s="119"/>
      <c r="AI16" s="83">
        <f t="shared" si="2"/>
        <v>135</v>
      </c>
      <c r="AJ16" s="7">
        <f t="shared" si="0"/>
        <v>117</v>
      </c>
    </row>
    <row r="17" spans="1:36" x14ac:dyDescent="0.35">
      <c r="A17">
        <f t="shared" si="1"/>
        <v>15</v>
      </c>
      <c r="B17" s="38" t="s">
        <v>71</v>
      </c>
      <c r="C17" s="36" t="s">
        <v>237</v>
      </c>
      <c r="D17" s="37">
        <v>9</v>
      </c>
      <c r="E17" s="36" t="s">
        <v>225</v>
      </c>
      <c r="F17" s="37">
        <v>3</v>
      </c>
      <c r="G17" s="36" t="s">
        <v>209</v>
      </c>
      <c r="H17" s="37">
        <v>16</v>
      </c>
      <c r="I17" s="36" t="s">
        <v>213</v>
      </c>
      <c r="J17" s="37">
        <v>8</v>
      </c>
      <c r="K17" s="36" t="s">
        <v>217</v>
      </c>
      <c r="L17" s="37">
        <v>10</v>
      </c>
      <c r="M17" s="36" t="s">
        <v>222</v>
      </c>
      <c r="N17" s="37">
        <v>5</v>
      </c>
      <c r="O17" s="36" t="s">
        <v>207</v>
      </c>
      <c r="P17" s="37">
        <v>11</v>
      </c>
      <c r="Q17" s="36" t="s">
        <v>229</v>
      </c>
      <c r="R17" s="37">
        <v>6</v>
      </c>
      <c r="S17" s="36" t="s">
        <v>243</v>
      </c>
      <c r="T17" s="37">
        <v>4</v>
      </c>
      <c r="U17" s="36" t="s">
        <v>208</v>
      </c>
      <c r="V17" s="37">
        <v>2</v>
      </c>
      <c r="W17" s="36" t="s">
        <v>210</v>
      </c>
      <c r="X17" s="37">
        <v>13</v>
      </c>
      <c r="Y17" s="36" t="s">
        <v>235</v>
      </c>
      <c r="Z17" s="37">
        <v>14</v>
      </c>
      <c r="AA17" s="36" t="s">
        <v>214</v>
      </c>
      <c r="AB17" s="37">
        <v>12</v>
      </c>
      <c r="AC17" s="36" t="s">
        <v>211</v>
      </c>
      <c r="AD17" s="37">
        <v>7</v>
      </c>
      <c r="AE17" s="36" t="s">
        <v>223</v>
      </c>
      <c r="AF17" s="37">
        <v>15</v>
      </c>
      <c r="AG17" s="36"/>
      <c r="AH17" s="37"/>
      <c r="AI17" s="34">
        <f t="shared" si="2"/>
        <v>135</v>
      </c>
      <c r="AJ17" s="35">
        <f t="shared" si="0"/>
        <v>98</v>
      </c>
    </row>
    <row r="18" spans="1:36" x14ac:dyDescent="0.35">
      <c r="A18">
        <f t="shared" si="1"/>
        <v>6</v>
      </c>
      <c r="B18" s="4" t="s">
        <v>3</v>
      </c>
      <c r="C18" s="5" t="s">
        <v>109</v>
      </c>
      <c r="D18" s="142">
        <v>8</v>
      </c>
      <c r="E18" s="5" t="s">
        <v>148</v>
      </c>
      <c r="F18" s="142">
        <v>12</v>
      </c>
      <c r="G18" s="5" t="s">
        <v>127</v>
      </c>
      <c r="H18" s="142">
        <v>13</v>
      </c>
      <c r="I18" s="5" t="s">
        <v>203</v>
      </c>
      <c r="J18" s="142">
        <v>2</v>
      </c>
      <c r="K18" s="5" t="s">
        <v>107</v>
      </c>
      <c r="L18" s="142">
        <v>6</v>
      </c>
      <c r="M18" s="5" t="s">
        <v>179</v>
      </c>
      <c r="N18" s="142">
        <v>7</v>
      </c>
      <c r="O18" s="5" t="s">
        <v>190</v>
      </c>
      <c r="P18" s="142">
        <v>15</v>
      </c>
      <c r="Q18" s="5" t="s">
        <v>194</v>
      </c>
      <c r="R18" s="142">
        <v>9</v>
      </c>
      <c r="S18" s="5" t="s">
        <v>110</v>
      </c>
      <c r="T18" s="142">
        <v>3</v>
      </c>
      <c r="U18" s="5" t="s">
        <v>189</v>
      </c>
      <c r="V18" s="142">
        <v>11</v>
      </c>
      <c r="W18" s="5" t="s">
        <v>192</v>
      </c>
      <c r="X18" s="142">
        <v>14</v>
      </c>
      <c r="Y18" s="5" t="s">
        <v>149</v>
      </c>
      <c r="Z18" s="142">
        <v>16</v>
      </c>
      <c r="AA18" s="5" t="s">
        <v>145</v>
      </c>
      <c r="AB18" s="142">
        <v>5</v>
      </c>
      <c r="AC18" s="5" t="s">
        <v>193</v>
      </c>
      <c r="AD18" s="142">
        <v>4</v>
      </c>
      <c r="AE18" s="5" t="s">
        <v>232</v>
      </c>
      <c r="AF18" s="142">
        <v>10</v>
      </c>
      <c r="AG18" s="5"/>
      <c r="AH18" s="119"/>
      <c r="AI18" s="55">
        <f t="shared" si="2"/>
        <v>135</v>
      </c>
      <c r="AJ18" s="116">
        <f t="shared" si="0"/>
        <v>115</v>
      </c>
    </row>
    <row r="19" spans="1:36" x14ac:dyDescent="0.35">
      <c r="A19">
        <f t="shared" si="1"/>
        <v>9</v>
      </c>
      <c r="B19" s="38" t="s">
        <v>184</v>
      </c>
      <c r="C19" s="36" t="s">
        <v>109</v>
      </c>
      <c r="D19" s="37">
        <v>10</v>
      </c>
      <c r="E19" s="36" t="s">
        <v>148</v>
      </c>
      <c r="F19" s="37">
        <v>8</v>
      </c>
      <c r="G19" s="36" t="s">
        <v>127</v>
      </c>
      <c r="H19" s="37">
        <v>16</v>
      </c>
      <c r="I19" s="36" t="s">
        <v>203</v>
      </c>
      <c r="J19" s="37">
        <v>7</v>
      </c>
      <c r="K19" s="36" t="s">
        <v>146</v>
      </c>
      <c r="L19" s="37">
        <v>5</v>
      </c>
      <c r="M19" s="36" t="s">
        <v>179</v>
      </c>
      <c r="N19" s="37">
        <v>9</v>
      </c>
      <c r="O19" s="36" t="s">
        <v>190</v>
      </c>
      <c r="P19" s="37">
        <v>14</v>
      </c>
      <c r="Q19" s="36" t="s">
        <v>194</v>
      </c>
      <c r="R19" s="37">
        <v>12</v>
      </c>
      <c r="S19" s="36" t="s">
        <v>233</v>
      </c>
      <c r="T19" s="37">
        <v>2</v>
      </c>
      <c r="U19" s="36" t="s">
        <v>189</v>
      </c>
      <c r="V19" s="37">
        <v>11</v>
      </c>
      <c r="W19" s="36" t="s">
        <v>192</v>
      </c>
      <c r="X19" s="37">
        <v>15</v>
      </c>
      <c r="Y19" s="36" t="s">
        <v>149</v>
      </c>
      <c r="Z19" s="37">
        <v>13</v>
      </c>
      <c r="AA19" s="36" t="s">
        <v>145</v>
      </c>
      <c r="AB19" s="37">
        <v>6</v>
      </c>
      <c r="AC19" s="36" t="s">
        <v>193</v>
      </c>
      <c r="AD19" s="37">
        <v>4</v>
      </c>
      <c r="AE19" s="36" t="s">
        <v>150</v>
      </c>
      <c r="AF19" s="37">
        <v>3</v>
      </c>
      <c r="AG19" s="36"/>
      <c r="AH19" s="37"/>
      <c r="AI19" s="22">
        <f t="shared" si="2"/>
        <v>135</v>
      </c>
      <c r="AJ19" s="11">
        <f t="shared" si="0"/>
        <v>108</v>
      </c>
    </row>
    <row r="20" spans="1:36" x14ac:dyDescent="0.35">
      <c r="A20">
        <f t="shared" si="1"/>
        <v>1</v>
      </c>
      <c r="B20" s="4" t="s">
        <v>230</v>
      </c>
      <c r="C20" s="5" t="s">
        <v>109</v>
      </c>
      <c r="D20" s="143">
        <v>12</v>
      </c>
      <c r="E20" s="5" t="s">
        <v>108</v>
      </c>
      <c r="F20" s="143">
        <v>2</v>
      </c>
      <c r="G20" s="5" t="s">
        <v>127</v>
      </c>
      <c r="H20" s="143">
        <v>16</v>
      </c>
      <c r="I20" s="5" t="s">
        <v>234</v>
      </c>
      <c r="J20" s="143">
        <v>6</v>
      </c>
      <c r="K20" s="5" t="s">
        <v>146</v>
      </c>
      <c r="L20" s="143">
        <v>9</v>
      </c>
      <c r="M20" s="5" t="s">
        <v>179</v>
      </c>
      <c r="N20" s="143">
        <v>3</v>
      </c>
      <c r="O20" s="5" t="s">
        <v>190</v>
      </c>
      <c r="P20" s="143">
        <v>10</v>
      </c>
      <c r="Q20" s="5" t="s">
        <v>194</v>
      </c>
      <c r="R20" s="143">
        <v>11</v>
      </c>
      <c r="S20" s="5" t="s">
        <v>233</v>
      </c>
      <c r="T20" s="143">
        <v>5</v>
      </c>
      <c r="U20" s="5" t="s">
        <v>189</v>
      </c>
      <c r="V20" s="143">
        <v>8</v>
      </c>
      <c r="W20" s="5" t="s">
        <v>192</v>
      </c>
      <c r="X20" s="143">
        <v>14</v>
      </c>
      <c r="Y20" s="5" t="s">
        <v>149</v>
      </c>
      <c r="Z20" s="143">
        <v>15</v>
      </c>
      <c r="AA20" s="5" t="s">
        <v>195</v>
      </c>
      <c r="AB20" s="143">
        <v>7</v>
      </c>
      <c r="AC20" s="5" t="s">
        <v>143</v>
      </c>
      <c r="AD20" s="143">
        <v>4</v>
      </c>
      <c r="AE20" s="5" t="s">
        <v>232</v>
      </c>
      <c r="AF20" s="143">
        <v>13</v>
      </c>
      <c r="AG20" s="5"/>
      <c r="AH20" s="119"/>
      <c r="AI20" s="55">
        <f t="shared" si="2"/>
        <v>135</v>
      </c>
      <c r="AJ20" s="116">
        <f t="shared" si="0"/>
        <v>121</v>
      </c>
    </row>
    <row r="21" spans="1:36" ht="15" thickBot="1" x14ac:dyDescent="0.4">
      <c r="A21">
        <f t="shared" si="1"/>
        <v>2</v>
      </c>
      <c r="B21" s="38" t="s">
        <v>185</v>
      </c>
      <c r="C21" s="36" t="s">
        <v>109</v>
      </c>
      <c r="D21" s="37">
        <v>14</v>
      </c>
      <c r="E21" s="36" t="s">
        <v>148</v>
      </c>
      <c r="F21" s="37">
        <v>2</v>
      </c>
      <c r="G21" s="36" t="s">
        <v>127</v>
      </c>
      <c r="H21" s="37">
        <v>15</v>
      </c>
      <c r="I21" s="36" t="s">
        <v>234</v>
      </c>
      <c r="J21" s="37">
        <v>7</v>
      </c>
      <c r="K21" s="36" t="s">
        <v>146</v>
      </c>
      <c r="L21" s="37">
        <v>13</v>
      </c>
      <c r="M21" s="36" t="s">
        <v>249</v>
      </c>
      <c r="N21" s="37">
        <v>9</v>
      </c>
      <c r="O21" s="36" t="s">
        <v>190</v>
      </c>
      <c r="P21" s="37">
        <v>10</v>
      </c>
      <c r="Q21" s="36" t="s">
        <v>194</v>
      </c>
      <c r="R21" s="37">
        <v>6</v>
      </c>
      <c r="S21" s="36" t="s">
        <v>233</v>
      </c>
      <c r="T21" s="37">
        <v>3</v>
      </c>
      <c r="U21" s="36" t="s">
        <v>189</v>
      </c>
      <c r="V21" s="37">
        <v>5</v>
      </c>
      <c r="W21" s="36" t="s">
        <v>192</v>
      </c>
      <c r="X21" s="37">
        <v>16</v>
      </c>
      <c r="Y21" s="36" t="s">
        <v>149</v>
      </c>
      <c r="Z21" s="37">
        <v>8</v>
      </c>
      <c r="AA21" s="36" t="s">
        <v>145</v>
      </c>
      <c r="AB21" s="37">
        <v>12</v>
      </c>
      <c r="AC21" s="36" t="s">
        <v>193</v>
      </c>
      <c r="AD21" s="37">
        <v>11</v>
      </c>
      <c r="AE21" s="36" t="s">
        <v>232</v>
      </c>
      <c r="AF21" s="37">
        <v>4</v>
      </c>
      <c r="AG21" s="36"/>
      <c r="AH21" s="37"/>
      <c r="AI21" s="84">
        <f t="shared" si="2"/>
        <v>135</v>
      </c>
      <c r="AJ21" s="85">
        <f t="shared" si="0"/>
        <v>120</v>
      </c>
    </row>
    <row r="22" spans="1:36" ht="15" thickBot="1" x14ac:dyDescent="0.4">
      <c r="B22" s="39" t="s">
        <v>15</v>
      </c>
      <c r="C22" s="183" t="s">
        <v>180</v>
      </c>
      <c r="D22" s="183"/>
      <c r="E22" s="183" t="s">
        <v>181</v>
      </c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20"/>
      <c r="AJ22" s="41"/>
    </row>
    <row r="23" spans="1:36" ht="15" thickBot="1" x14ac:dyDescent="0.4">
      <c r="C23" s="184" t="s">
        <v>183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6"/>
      <c r="AJ23" s="23"/>
    </row>
    <row r="24" spans="1:36" x14ac:dyDescent="0.35">
      <c r="F24" t="s">
        <v>33</v>
      </c>
    </row>
    <row r="25" spans="1:36" x14ac:dyDescent="0.35">
      <c r="K25" t="s">
        <v>33</v>
      </c>
    </row>
    <row r="27" spans="1:36" ht="15" thickBot="1" x14ac:dyDescent="0.4"/>
    <row r="28" spans="1:36" ht="15" thickBot="1" x14ac:dyDescent="0.4">
      <c r="B28" s="32" t="s">
        <v>0</v>
      </c>
      <c r="C28" s="181" t="str">
        <f>C3</f>
        <v>CHI@DET</v>
      </c>
      <c r="D28" s="181"/>
      <c r="E28" s="181" t="str">
        <f t="shared" ref="E28" si="3">E3</f>
        <v>WAS@DAL</v>
      </c>
      <c r="F28" s="181"/>
      <c r="G28" s="181" t="str">
        <f t="shared" ref="G28" si="4">G3</f>
        <v>ATL@NO</v>
      </c>
      <c r="H28" s="181"/>
      <c r="I28" s="181" t="str">
        <f t="shared" ref="I28" si="5">I3</f>
        <v>CLE@CIN</v>
      </c>
      <c r="J28" s="181"/>
      <c r="K28" s="181" t="str">
        <f t="shared" ref="K28" si="6">K3</f>
        <v>SEA@CAR</v>
      </c>
      <c r="L28" s="181"/>
      <c r="M28" s="181" t="str">
        <f t="shared" ref="M28" si="7">M3</f>
        <v>JAX@BUF</v>
      </c>
      <c r="N28" s="181"/>
      <c r="O28" s="181" t="str">
        <f t="shared" ref="O28" si="8">O3</f>
        <v>OAK@BAL</v>
      </c>
      <c r="P28" s="181"/>
      <c r="Q28" s="181" t="str">
        <f t="shared" ref="Q28" si="9">Q3</f>
        <v>MIA@IND</v>
      </c>
      <c r="R28" s="181"/>
      <c r="S28" s="181" t="str">
        <f t="shared" ref="S28" si="10">S3</f>
        <v>SF@TB</v>
      </c>
      <c r="T28" s="181"/>
      <c r="U28" s="181" t="str">
        <f t="shared" ref="U28" si="11">U3</f>
        <v>NYG@PHI</v>
      </c>
      <c r="V28" s="181"/>
      <c r="W28" s="181" t="str">
        <f t="shared" ref="W28" si="12">W3</f>
        <v>NE@NYJ</v>
      </c>
      <c r="X28" s="181"/>
      <c r="Y28" s="181" t="str">
        <f t="shared" ref="Y28" si="13">Y3</f>
        <v>ARI@LAC</v>
      </c>
      <c r="Z28" s="181"/>
      <c r="AA28" s="181" t="str">
        <f t="shared" ref="AA28" si="14">AA3</f>
        <v>PIT@DEN</v>
      </c>
      <c r="AB28" s="181"/>
      <c r="AC28" s="181" t="str">
        <f t="shared" ref="AC28" si="15">AC3</f>
        <v>GB@MIN</v>
      </c>
      <c r="AD28" s="181"/>
      <c r="AE28" s="181" t="str">
        <f t="shared" ref="AE28" si="16">AE3</f>
        <v>TEN@HOU</v>
      </c>
      <c r="AF28" s="181"/>
      <c r="AG28" s="181" t="str">
        <f t="shared" ref="AG28" si="17">AG3</f>
        <v>PIT@TB</v>
      </c>
      <c r="AH28" s="182"/>
      <c r="AI28" s="25"/>
    </row>
    <row r="29" spans="1:36" x14ac:dyDescent="0.35">
      <c r="B29" s="31" t="str">
        <f t="shared" ref="B29:B42" si="18">B4</f>
        <v>Tyson</v>
      </c>
      <c r="C29" s="180" t="str">
        <f>IF(C4="chi",D4,"-")</f>
        <v>-</v>
      </c>
      <c r="D29" s="180"/>
      <c r="E29" s="180">
        <f>IF(E4="dal",F4,"-")</f>
        <v>11</v>
      </c>
      <c r="F29" s="180"/>
      <c r="G29" s="180">
        <f>IF(G4="NO",H4,"-")</f>
        <v>12</v>
      </c>
      <c r="H29" s="180"/>
      <c r="I29" s="180" t="str">
        <f>IF(I4="cle",J4,"-")</f>
        <v>-</v>
      </c>
      <c r="J29" s="180"/>
      <c r="K29" s="180" t="str">
        <f>IF(K4="sea",L4,"-")</f>
        <v>-</v>
      </c>
      <c r="L29" s="180"/>
      <c r="M29" s="180">
        <f>IF(M4="buf",N4,"-")</f>
        <v>4</v>
      </c>
      <c r="N29" s="180"/>
      <c r="O29" s="180">
        <f>IF(O4="bal",P4,"-")</f>
        <v>15</v>
      </c>
      <c r="P29" s="180"/>
      <c r="Q29" s="180">
        <f>IF(Q4="ind",R4,"-")</f>
        <v>9</v>
      </c>
      <c r="R29" s="180"/>
      <c r="S29" s="180">
        <f>IF(S4="TB",T4,"-")</f>
        <v>2</v>
      </c>
      <c r="T29" s="180"/>
      <c r="U29" s="180">
        <f>IF(U4="phi",V4,"-")</f>
        <v>3</v>
      </c>
      <c r="V29" s="180"/>
      <c r="W29" s="180">
        <f>IF(W4="ne",X4,"-")</f>
        <v>13</v>
      </c>
      <c r="X29" s="180"/>
      <c r="Y29" s="180">
        <f>IF(Y4="lac",Z4,"-")</f>
        <v>16</v>
      </c>
      <c r="Z29" s="199"/>
      <c r="AA29" s="180" t="str">
        <f>IF(AA4="den",AB4,"-")</f>
        <v>-</v>
      </c>
      <c r="AB29" s="180"/>
      <c r="AC29" s="180" t="str">
        <f>IF(AC4="min",AD4,"-")</f>
        <v>-</v>
      </c>
      <c r="AD29" s="180"/>
      <c r="AE29" s="180">
        <f>IF(AE4="hou",AF4,"-")</f>
        <v>10</v>
      </c>
      <c r="AF29" s="180"/>
      <c r="AG29" s="180">
        <f t="shared" ref="AG29:AG44" si="19">IF(AG4="",AH4,"-")</f>
        <v>0</v>
      </c>
      <c r="AH29" s="189"/>
      <c r="AJ29" s="26">
        <f t="shared" ref="AJ29:AJ46" si="20">COUNTIF(C29:AH29,"&gt;=1")</f>
        <v>10</v>
      </c>
    </row>
    <row r="30" spans="1:36" x14ac:dyDescent="0.35">
      <c r="B30" s="14" t="str">
        <f t="shared" si="18"/>
        <v>Ben</v>
      </c>
      <c r="C30" s="171">
        <f t="shared" ref="C30:C46" si="21">IF(C5="chi",D5,"-")</f>
        <v>5</v>
      </c>
      <c r="D30" s="172"/>
      <c r="E30" s="171">
        <f t="shared" ref="E30:E46" si="22">IF(E5="dal",F5,"-")</f>
        <v>16</v>
      </c>
      <c r="F30" s="172"/>
      <c r="G30" s="171">
        <f t="shared" ref="G30:G46" si="23">IF(G5="NO",H5,"-")</f>
        <v>14</v>
      </c>
      <c r="H30" s="172"/>
      <c r="I30" s="171">
        <f t="shared" ref="I30:I46" si="24">IF(I5="cle",J5,"-")</f>
        <v>2</v>
      </c>
      <c r="J30" s="172"/>
      <c r="K30" s="171" t="str">
        <f t="shared" ref="K30:K46" si="25">IF(K5="sea",L5,"-")</f>
        <v>-</v>
      </c>
      <c r="L30" s="172"/>
      <c r="M30" s="171">
        <f t="shared" ref="M30:M46" si="26">IF(M5="buf",N5,"-")</f>
        <v>4</v>
      </c>
      <c r="N30" s="172"/>
      <c r="O30" s="171">
        <f t="shared" ref="O30:O46" si="27">IF(O5="bal",P5,"-")</f>
        <v>12</v>
      </c>
      <c r="P30" s="172"/>
      <c r="Q30" s="171">
        <f t="shared" ref="Q30:Q46" si="28">IF(Q5="ind",R5,"-")</f>
        <v>13</v>
      </c>
      <c r="R30" s="172"/>
      <c r="S30" s="171">
        <f t="shared" ref="S30:S46" si="29">IF(S5="TB",T5,"-")</f>
        <v>9</v>
      </c>
      <c r="T30" s="172"/>
      <c r="U30" s="171">
        <f t="shared" ref="U30:U46" si="30">IF(U5="phi",V5,"-")</f>
        <v>8</v>
      </c>
      <c r="V30" s="172"/>
      <c r="W30" s="171">
        <f t="shared" ref="W30:W46" si="31">IF(W5="ne",X5,"-")</f>
        <v>15</v>
      </c>
      <c r="X30" s="172"/>
      <c r="Y30" s="171">
        <f t="shared" ref="Y30:Y46" si="32">IF(Y5="lac",Z5,"-")</f>
        <v>11</v>
      </c>
      <c r="Z30" s="172"/>
      <c r="AA30" s="171" t="str">
        <f t="shared" ref="AA30:AA46" si="33">IF(AA5="den",AB5,"-")</f>
        <v>-</v>
      </c>
      <c r="AB30" s="172"/>
      <c r="AC30" s="171" t="str">
        <f t="shared" ref="AC30:AC46" si="34">IF(AC5="min",AD5,"-")</f>
        <v>-</v>
      </c>
      <c r="AD30" s="172"/>
      <c r="AE30" s="171">
        <f t="shared" ref="AE30:AE46" si="35">IF(AE5="hou",AF5,"-")</f>
        <v>10</v>
      </c>
      <c r="AF30" s="172"/>
      <c r="AG30" s="194">
        <f t="shared" si="19"/>
        <v>0</v>
      </c>
      <c r="AH30" s="195"/>
      <c r="AJ30" s="26">
        <f t="shared" si="20"/>
        <v>12</v>
      </c>
    </row>
    <row r="31" spans="1:36" x14ac:dyDescent="0.35">
      <c r="B31" s="13" t="str">
        <f t="shared" si="18"/>
        <v>Trevor</v>
      </c>
      <c r="C31" s="168">
        <f t="shared" si="21"/>
        <v>8</v>
      </c>
      <c r="D31" s="169"/>
      <c r="E31" s="168">
        <f t="shared" si="22"/>
        <v>11</v>
      </c>
      <c r="F31" s="169"/>
      <c r="G31" s="168">
        <f t="shared" si="23"/>
        <v>16</v>
      </c>
      <c r="H31" s="169"/>
      <c r="I31" s="168" t="str">
        <f t="shared" si="24"/>
        <v>-</v>
      </c>
      <c r="J31" s="169"/>
      <c r="K31" s="168" t="str">
        <f t="shared" si="25"/>
        <v>-</v>
      </c>
      <c r="L31" s="169"/>
      <c r="M31" s="168">
        <f t="shared" si="26"/>
        <v>2</v>
      </c>
      <c r="N31" s="169"/>
      <c r="O31" s="168">
        <f t="shared" si="27"/>
        <v>13</v>
      </c>
      <c r="P31" s="169"/>
      <c r="Q31" s="168">
        <f t="shared" si="28"/>
        <v>12</v>
      </c>
      <c r="R31" s="169"/>
      <c r="S31" s="168" t="str">
        <f t="shared" si="29"/>
        <v>-</v>
      </c>
      <c r="T31" s="169"/>
      <c r="U31" s="168" t="str">
        <f t="shared" si="30"/>
        <v>-</v>
      </c>
      <c r="V31" s="169"/>
      <c r="W31" s="168">
        <f t="shared" si="31"/>
        <v>15</v>
      </c>
      <c r="X31" s="169"/>
      <c r="Y31" s="168">
        <f t="shared" si="32"/>
        <v>14</v>
      </c>
      <c r="Z31" s="169"/>
      <c r="AA31" s="168" t="str">
        <f t="shared" si="33"/>
        <v>-</v>
      </c>
      <c r="AB31" s="169"/>
      <c r="AC31" s="168" t="str">
        <f t="shared" si="34"/>
        <v>-</v>
      </c>
      <c r="AD31" s="169"/>
      <c r="AE31" s="168">
        <f t="shared" si="35"/>
        <v>10</v>
      </c>
      <c r="AF31" s="169"/>
      <c r="AG31" s="192">
        <f t="shared" si="19"/>
        <v>0</v>
      </c>
      <c r="AH31" s="193"/>
      <c r="AJ31" s="26">
        <f t="shared" si="20"/>
        <v>9</v>
      </c>
    </row>
    <row r="32" spans="1:36" x14ac:dyDescent="0.35">
      <c r="B32" s="14" t="str">
        <f t="shared" si="18"/>
        <v>Alex</v>
      </c>
      <c r="C32" s="171" t="str">
        <f t="shared" si="21"/>
        <v>-</v>
      </c>
      <c r="D32" s="172"/>
      <c r="E32" s="171">
        <f t="shared" si="22"/>
        <v>9</v>
      </c>
      <c r="F32" s="172"/>
      <c r="G32" s="171">
        <f t="shared" si="23"/>
        <v>15</v>
      </c>
      <c r="H32" s="172"/>
      <c r="I32" s="171">
        <f t="shared" si="24"/>
        <v>5</v>
      </c>
      <c r="J32" s="172"/>
      <c r="K32" s="171" t="str">
        <f t="shared" si="25"/>
        <v>-</v>
      </c>
      <c r="L32" s="172"/>
      <c r="M32" s="171" t="str">
        <f t="shared" si="26"/>
        <v>-</v>
      </c>
      <c r="N32" s="172"/>
      <c r="O32" s="171">
        <f t="shared" si="27"/>
        <v>13</v>
      </c>
      <c r="P32" s="172"/>
      <c r="Q32" s="171">
        <f t="shared" si="28"/>
        <v>16</v>
      </c>
      <c r="R32" s="172"/>
      <c r="S32" s="171" t="str">
        <f t="shared" si="29"/>
        <v>-</v>
      </c>
      <c r="T32" s="172"/>
      <c r="U32" s="171">
        <f t="shared" si="30"/>
        <v>8</v>
      </c>
      <c r="V32" s="172"/>
      <c r="W32" s="171">
        <f t="shared" si="31"/>
        <v>12</v>
      </c>
      <c r="X32" s="172"/>
      <c r="Y32" s="171">
        <f t="shared" si="32"/>
        <v>14</v>
      </c>
      <c r="Z32" s="172"/>
      <c r="AA32" s="171" t="str">
        <f t="shared" si="33"/>
        <v>-</v>
      </c>
      <c r="AB32" s="172"/>
      <c r="AC32" s="171">
        <f t="shared" si="34"/>
        <v>11</v>
      </c>
      <c r="AD32" s="172"/>
      <c r="AE32" s="171">
        <f t="shared" si="35"/>
        <v>4</v>
      </c>
      <c r="AF32" s="172"/>
      <c r="AG32" s="194">
        <f t="shared" si="19"/>
        <v>0</v>
      </c>
      <c r="AH32" s="195"/>
      <c r="AJ32" s="26">
        <f t="shared" si="20"/>
        <v>10</v>
      </c>
    </row>
    <row r="33" spans="2:36" x14ac:dyDescent="0.35">
      <c r="B33" s="13" t="str">
        <f t="shared" si="18"/>
        <v>Katelyn</v>
      </c>
      <c r="C33" s="168">
        <f t="shared" si="21"/>
        <v>9</v>
      </c>
      <c r="D33" s="169"/>
      <c r="E33" s="168">
        <f t="shared" si="22"/>
        <v>12</v>
      </c>
      <c r="F33" s="169"/>
      <c r="G33" s="168">
        <f t="shared" si="23"/>
        <v>16</v>
      </c>
      <c r="H33" s="169"/>
      <c r="I33" s="168" t="str">
        <f t="shared" si="24"/>
        <v>-</v>
      </c>
      <c r="J33" s="169"/>
      <c r="K33" s="168" t="str">
        <f t="shared" si="25"/>
        <v>-</v>
      </c>
      <c r="L33" s="169"/>
      <c r="M33" s="168" t="str">
        <f t="shared" si="26"/>
        <v>-</v>
      </c>
      <c r="N33" s="169"/>
      <c r="O33" s="168">
        <f t="shared" si="27"/>
        <v>10</v>
      </c>
      <c r="P33" s="169"/>
      <c r="Q33" s="168">
        <f t="shared" si="28"/>
        <v>14</v>
      </c>
      <c r="R33" s="169"/>
      <c r="S33" s="168">
        <f t="shared" si="29"/>
        <v>6</v>
      </c>
      <c r="T33" s="169"/>
      <c r="U33" s="168">
        <f t="shared" si="30"/>
        <v>11</v>
      </c>
      <c r="V33" s="169"/>
      <c r="W33" s="168">
        <f t="shared" si="31"/>
        <v>13</v>
      </c>
      <c r="X33" s="169"/>
      <c r="Y33" s="168">
        <f t="shared" si="32"/>
        <v>15</v>
      </c>
      <c r="Z33" s="169"/>
      <c r="AA33" s="168" t="str">
        <f t="shared" si="33"/>
        <v>-</v>
      </c>
      <c r="AB33" s="169"/>
      <c r="AC33" s="168">
        <f t="shared" si="34"/>
        <v>2</v>
      </c>
      <c r="AD33" s="169"/>
      <c r="AE33" s="168">
        <f t="shared" si="35"/>
        <v>3</v>
      </c>
      <c r="AF33" s="169"/>
      <c r="AG33" s="192">
        <f t="shared" si="19"/>
        <v>0</v>
      </c>
      <c r="AH33" s="193"/>
      <c r="AJ33" s="26">
        <f t="shared" si="20"/>
        <v>11</v>
      </c>
    </row>
    <row r="34" spans="2:36" x14ac:dyDescent="0.35">
      <c r="B34" s="14" t="str">
        <f t="shared" si="18"/>
        <v>Shelby</v>
      </c>
      <c r="C34" s="171">
        <f t="shared" si="21"/>
        <v>8</v>
      </c>
      <c r="D34" s="172"/>
      <c r="E34" s="171">
        <f t="shared" si="22"/>
        <v>12</v>
      </c>
      <c r="F34" s="172"/>
      <c r="G34" s="171">
        <f t="shared" si="23"/>
        <v>16</v>
      </c>
      <c r="H34" s="172"/>
      <c r="I34" s="171" t="str">
        <f t="shared" si="24"/>
        <v>-</v>
      </c>
      <c r="J34" s="172"/>
      <c r="K34" s="171" t="str">
        <f t="shared" si="25"/>
        <v>-</v>
      </c>
      <c r="L34" s="172"/>
      <c r="M34" s="171" t="str">
        <f t="shared" si="26"/>
        <v>-</v>
      </c>
      <c r="N34" s="172"/>
      <c r="O34" s="171">
        <f t="shared" si="27"/>
        <v>10</v>
      </c>
      <c r="P34" s="172"/>
      <c r="Q34" s="171">
        <f t="shared" si="28"/>
        <v>11</v>
      </c>
      <c r="R34" s="172"/>
      <c r="S34" s="171">
        <f t="shared" si="29"/>
        <v>7</v>
      </c>
      <c r="T34" s="172"/>
      <c r="U34" s="171">
        <f t="shared" si="30"/>
        <v>14</v>
      </c>
      <c r="V34" s="172"/>
      <c r="W34" s="171">
        <f t="shared" si="31"/>
        <v>15</v>
      </c>
      <c r="X34" s="172"/>
      <c r="Y34" s="171">
        <f t="shared" si="32"/>
        <v>13</v>
      </c>
      <c r="Z34" s="172"/>
      <c r="AA34" s="171" t="str">
        <f t="shared" si="33"/>
        <v>-</v>
      </c>
      <c r="AB34" s="172"/>
      <c r="AC34" s="171">
        <f t="shared" si="34"/>
        <v>6</v>
      </c>
      <c r="AD34" s="172"/>
      <c r="AE34" s="171">
        <f t="shared" si="35"/>
        <v>5</v>
      </c>
      <c r="AF34" s="172"/>
      <c r="AG34" s="194">
        <f t="shared" si="19"/>
        <v>0</v>
      </c>
      <c r="AH34" s="195"/>
      <c r="AJ34" s="26">
        <f t="shared" si="20"/>
        <v>11</v>
      </c>
    </row>
    <row r="35" spans="2:36" x14ac:dyDescent="0.35">
      <c r="B35" s="13" t="str">
        <f t="shared" si="18"/>
        <v>Chris</v>
      </c>
      <c r="C35" s="168" t="str">
        <f t="shared" si="21"/>
        <v>-</v>
      </c>
      <c r="D35" s="169"/>
      <c r="E35" s="168">
        <f t="shared" si="22"/>
        <v>14</v>
      </c>
      <c r="F35" s="169"/>
      <c r="G35" s="168">
        <f t="shared" si="23"/>
        <v>16</v>
      </c>
      <c r="H35" s="169"/>
      <c r="I35" s="168" t="str">
        <f t="shared" si="24"/>
        <v>-</v>
      </c>
      <c r="J35" s="169"/>
      <c r="K35" s="168">
        <f t="shared" si="25"/>
        <v>2</v>
      </c>
      <c r="L35" s="169"/>
      <c r="M35" s="168" t="str">
        <f t="shared" si="26"/>
        <v>-</v>
      </c>
      <c r="N35" s="169"/>
      <c r="O35" s="168">
        <f t="shared" si="27"/>
        <v>15</v>
      </c>
      <c r="P35" s="169"/>
      <c r="Q35" s="168">
        <f t="shared" si="28"/>
        <v>13</v>
      </c>
      <c r="R35" s="169"/>
      <c r="S35" s="168">
        <f t="shared" si="29"/>
        <v>12</v>
      </c>
      <c r="T35" s="169"/>
      <c r="U35" s="168">
        <f t="shared" si="30"/>
        <v>11</v>
      </c>
      <c r="V35" s="169"/>
      <c r="W35" s="168">
        <f t="shared" si="31"/>
        <v>9</v>
      </c>
      <c r="X35" s="169"/>
      <c r="Y35" s="168">
        <f t="shared" si="32"/>
        <v>8</v>
      </c>
      <c r="Z35" s="169"/>
      <c r="AA35" s="168" t="str">
        <f t="shared" si="33"/>
        <v>-</v>
      </c>
      <c r="AB35" s="169"/>
      <c r="AC35" s="168">
        <f t="shared" si="34"/>
        <v>6</v>
      </c>
      <c r="AD35" s="169"/>
      <c r="AE35" s="168" t="str">
        <f t="shared" si="35"/>
        <v>-</v>
      </c>
      <c r="AF35" s="169"/>
      <c r="AG35" s="192">
        <f t="shared" si="19"/>
        <v>0</v>
      </c>
      <c r="AH35" s="193"/>
      <c r="AJ35" s="26">
        <f t="shared" si="20"/>
        <v>10</v>
      </c>
    </row>
    <row r="36" spans="2:36" x14ac:dyDescent="0.35">
      <c r="B36" s="14" t="str">
        <f t="shared" si="18"/>
        <v>Jeremy</v>
      </c>
      <c r="C36" s="171">
        <f t="shared" si="21"/>
        <v>9</v>
      </c>
      <c r="D36" s="172"/>
      <c r="E36" s="171">
        <f t="shared" si="22"/>
        <v>12</v>
      </c>
      <c r="F36" s="172"/>
      <c r="G36" s="171">
        <f t="shared" si="23"/>
        <v>14</v>
      </c>
      <c r="H36" s="172"/>
      <c r="I36" s="171" t="str">
        <f t="shared" si="24"/>
        <v>-</v>
      </c>
      <c r="J36" s="172"/>
      <c r="K36" s="171">
        <f t="shared" si="25"/>
        <v>2</v>
      </c>
      <c r="L36" s="172"/>
      <c r="M36" s="171" t="str">
        <f t="shared" si="26"/>
        <v>-</v>
      </c>
      <c r="N36" s="172"/>
      <c r="O36" s="171">
        <f t="shared" si="27"/>
        <v>16</v>
      </c>
      <c r="P36" s="172"/>
      <c r="Q36" s="171">
        <f t="shared" si="28"/>
        <v>6</v>
      </c>
      <c r="R36" s="172"/>
      <c r="S36" s="171" t="str">
        <f t="shared" si="29"/>
        <v>-</v>
      </c>
      <c r="T36" s="172"/>
      <c r="U36" s="171">
        <f t="shared" si="30"/>
        <v>4</v>
      </c>
      <c r="V36" s="172"/>
      <c r="W36" s="171">
        <f t="shared" si="31"/>
        <v>15</v>
      </c>
      <c r="X36" s="172"/>
      <c r="Y36" s="171">
        <f t="shared" si="32"/>
        <v>8</v>
      </c>
      <c r="Z36" s="172"/>
      <c r="AA36" s="171" t="str">
        <f t="shared" si="33"/>
        <v>-</v>
      </c>
      <c r="AB36" s="172"/>
      <c r="AC36" s="171" t="str">
        <f t="shared" si="34"/>
        <v>-</v>
      </c>
      <c r="AD36" s="172"/>
      <c r="AE36" s="171">
        <f t="shared" si="35"/>
        <v>13</v>
      </c>
      <c r="AF36" s="172"/>
      <c r="AG36" s="194">
        <f t="shared" si="19"/>
        <v>0</v>
      </c>
      <c r="AH36" s="195"/>
      <c r="AJ36" s="26">
        <f t="shared" si="20"/>
        <v>10</v>
      </c>
    </row>
    <row r="37" spans="2:36" x14ac:dyDescent="0.35">
      <c r="B37" s="13" t="str">
        <f t="shared" si="18"/>
        <v>Sam</v>
      </c>
      <c r="C37" s="168" t="str">
        <f t="shared" si="21"/>
        <v>-</v>
      </c>
      <c r="D37" s="169"/>
      <c r="E37" s="168">
        <f t="shared" si="22"/>
        <v>12</v>
      </c>
      <c r="F37" s="169"/>
      <c r="G37" s="168">
        <f t="shared" si="23"/>
        <v>16</v>
      </c>
      <c r="H37" s="169"/>
      <c r="I37" s="168" t="str">
        <f t="shared" si="24"/>
        <v>-</v>
      </c>
      <c r="J37" s="169"/>
      <c r="K37" s="168">
        <f t="shared" si="25"/>
        <v>3</v>
      </c>
      <c r="L37" s="169"/>
      <c r="M37" s="168" t="str">
        <f t="shared" si="26"/>
        <v>-</v>
      </c>
      <c r="N37" s="169"/>
      <c r="O37" s="168">
        <f t="shared" si="27"/>
        <v>15</v>
      </c>
      <c r="P37" s="169"/>
      <c r="Q37" s="168">
        <f t="shared" si="28"/>
        <v>10</v>
      </c>
      <c r="R37" s="169"/>
      <c r="S37" s="168">
        <f t="shared" si="29"/>
        <v>6</v>
      </c>
      <c r="T37" s="169"/>
      <c r="U37" s="168">
        <f t="shared" si="30"/>
        <v>11</v>
      </c>
      <c r="V37" s="169"/>
      <c r="W37" s="168">
        <f t="shared" si="31"/>
        <v>13</v>
      </c>
      <c r="X37" s="169"/>
      <c r="Y37" s="168">
        <f t="shared" si="32"/>
        <v>14</v>
      </c>
      <c r="Z37" s="169"/>
      <c r="AA37" s="168" t="str">
        <f t="shared" si="33"/>
        <v>-</v>
      </c>
      <c r="AB37" s="169"/>
      <c r="AC37" s="168">
        <f t="shared" si="34"/>
        <v>9</v>
      </c>
      <c r="AD37" s="169"/>
      <c r="AE37" s="168" t="str">
        <f t="shared" si="35"/>
        <v>-</v>
      </c>
      <c r="AF37" s="169"/>
      <c r="AG37" s="192">
        <f t="shared" si="19"/>
        <v>0</v>
      </c>
      <c r="AH37" s="193"/>
      <c r="AJ37" s="26">
        <f t="shared" si="20"/>
        <v>10</v>
      </c>
    </row>
    <row r="38" spans="2:36" x14ac:dyDescent="0.35">
      <c r="B38" s="14" t="str">
        <f t="shared" si="18"/>
        <v>Cody</v>
      </c>
      <c r="C38" s="171">
        <f t="shared" si="21"/>
        <v>14</v>
      </c>
      <c r="D38" s="172"/>
      <c r="E38" s="171">
        <f t="shared" si="22"/>
        <v>12</v>
      </c>
      <c r="F38" s="172"/>
      <c r="G38" s="171">
        <f t="shared" si="23"/>
        <v>13</v>
      </c>
      <c r="H38" s="172"/>
      <c r="I38" s="171" t="str">
        <f t="shared" si="24"/>
        <v>-</v>
      </c>
      <c r="J38" s="172"/>
      <c r="K38" s="171">
        <f t="shared" si="25"/>
        <v>2</v>
      </c>
      <c r="L38" s="172"/>
      <c r="M38" s="171" t="str">
        <f t="shared" si="26"/>
        <v>-</v>
      </c>
      <c r="N38" s="172"/>
      <c r="O38" s="171">
        <f t="shared" si="27"/>
        <v>10</v>
      </c>
      <c r="P38" s="172"/>
      <c r="Q38" s="171">
        <f t="shared" si="28"/>
        <v>9</v>
      </c>
      <c r="R38" s="172"/>
      <c r="S38" s="171" t="str">
        <f t="shared" si="29"/>
        <v>-</v>
      </c>
      <c r="T38" s="172"/>
      <c r="U38" s="171">
        <f t="shared" si="30"/>
        <v>5</v>
      </c>
      <c r="V38" s="172"/>
      <c r="W38" s="171">
        <f t="shared" si="31"/>
        <v>16</v>
      </c>
      <c r="X38" s="172"/>
      <c r="Y38" s="171">
        <f t="shared" si="32"/>
        <v>11</v>
      </c>
      <c r="Z38" s="172"/>
      <c r="AA38" s="171" t="str">
        <f t="shared" si="33"/>
        <v>-</v>
      </c>
      <c r="AB38" s="172"/>
      <c r="AC38" s="171" t="str">
        <f t="shared" si="34"/>
        <v>-</v>
      </c>
      <c r="AD38" s="172"/>
      <c r="AE38" s="171">
        <f t="shared" si="35"/>
        <v>6</v>
      </c>
      <c r="AF38" s="172"/>
      <c r="AG38" s="194">
        <f t="shared" si="19"/>
        <v>0</v>
      </c>
      <c r="AH38" s="195"/>
      <c r="AJ38" s="26">
        <f t="shared" si="20"/>
        <v>10</v>
      </c>
    </row>
    <row r="39" spans="2:36" x14ac:dyDescent="0.35">
      <c r="B39" s="13" t="str">
        <f t="shared" si="18"/>
        <v>Tom</v>
      </c>
      <c r="C39" s="168">
        <f t="shared" si="21"/>
        <v>4</v>
      </c>
      <c r="D39" s="169"/>
      <c r="E39" s="168">
        <f t="shared" si="22"/>
        <v>9</v>
      </c>
      <c r="F39" s="169"/>
      <c r="G39" s="168">
        <f t="shared" si="23"/>
        <v>16</v>
      </c>
      <c r="H39" s="169"/>
      <c r="I39" s="168" t="str">
        <f t="shared" si="24"/>
        <v>-</v>
      </c>
      <c r="J39" s="169"/>
      <c r="K39" s="168" t="str">
        <f t="shared" si="25"/>
        <v>-</v>
      </c>
      <c r="L39" s="169"/>
      <c r="M39" s="168" t="str">
        <f t="shared" si="26"/>
        <v>-</v>
      </c>
      <c r="N39" s="169"/>
      <c r="O39" s="168">
        <f t="shared" si="27"/>
        <v>11</v>
      </c>
      <c r="P39" s="169"/>
      <c r="Q39" s="168">
        <f t="shared" si="28"/>
        <v>12</v>
      </c>
      <c r="R39" s="169"/>
      <c r="S39" s="168">
        <f t="shared" si="29"/>
        <v>6</v>
      </c>
      <c r="T39" s="169"/>
      <c r="U39" s="168">
        <f t="shared" si="30"/>
        <v>7</v>
      </c>
      <c r="V39" s="169"/>
      <c r="W39" s="168">
        <f t="shared" si="31"/>
        <v>13</v>
      </c>
      <c r="X39" s="169"/>
      <c r="Y39" s="168">
        <f t="shared" si="32"/>
        <v>14</v>
      </c>
      <c r="Z39" s="169"/>
      <c r="AA39" s="168">
        <f t="shared" si="33"/>
        <v>2</v>
      </c>
      <c r="AB39" s="169"/>
      <c r="AC39" s="168">
        <f t="shared" si="34"/>
        <v>8</v>
      </c>
      <c r="AD39" s="169"/>
      <c r="AE39" s="168" t="str">
        <f t="shared" si="35"/>
        <v>-</v>
      </c>
      <c r="AF39" s="169"/>
      <c r="AG39" s="192">
        <f t="shared" si="19"/>
        <v>0</v>
      </c>
      <c r="AH39" s="193"/>
      <c r="AJ39" s="26">
        <f t="shared" si="20"/>
        <v>11</v>
      </c>
    </row>
    <row r="40" spans="2:36" x14ac:dyDescent="0.35">
      <c r="B40" s="14" t="str">
        <f t="shared" si="18"/>
        <v>Austin</v>
      </c>
      <c r="C40" s="171">
        <f t="shared" si="21"/>
        <v>6</v>
      </c>
      <c r="D40" s="172"/>
      <c r="E40" s="171">
        <f t="shared" si="22"/>
        <v>11</v>
      </c>
      <c r="F40" s="172"/>
      <c r="G40" s="171">
        <f t="shared" si="23"/>
        <v>12</v>
      </c>
      <c r="H40" s="172"/>
      <c r="I40" s="171" t="str">
        <f t="shared" si="24"/>
        <v>-</v>
      </c>
      <c r="J40" s="172"/>
      <c r="K40" s="171" t="str">
        <f t="shared" si="25"/>
        <v>-</v>
      </c>
      <c r="L40" s="172"/>
      <c r="M40" s="171" t="str">
        <f t="shared" si="26"/>
        <v>-</v>
      </c>
      <c r="N40" s="172"/>
      <c r="O40" s="171">
        <f t="shared" si="27"/>
        <v>15</v>
      </c>
      <c r="P40" s="172"/>
      <c r="Q40" s="171">
        <f t="shared" si="28"/>
        <v>10</v>
      </c>
      <c r="R40" s="172"/>
      <c r="S40" s="171">
        <f t="shared" si="29"/>
        <v>2</v>
      </c>
      <c r="T40" s="172"/>
      <c r="U40" s="171">
        <f t="shared" si="30"/>
        <v>9</v>
      </c>
      <c r="V40" s="172"/>
      <c r="W40" s="171">
        <f t="shared" si="31"/>
        <v>16</v>
      </c>
      <c r="X40" s="172"/>
      <c r="Y40" s="171">
        <f t="shared" si="32"/>
        <v>13</v>
      </c>
      <c r="Z40" s="172"/>
      <c r="AA40" s="171" t="str">
        <f t="shared" si="33"/>
        <v>-</v>
      </c>
      <c r="AB40" s="172"/>
      <c r="AC40" s="171" t="str">
        <f t="shared" si="34"/>
        <v>-</v>
      </c>
      <c r="AD40" s="172"/>
      <c r="AE40" s="171">
        <f t="shared" si="35"/>
        <v>4</v>
      </c>
      <c r="AF40" s="172"/>
      <c r="AG40" s="194">
        <f t="shared" si="19"/>
        <v>0</v>
      </c>
      <c r="AH40" s="195"/>
      <c r="AJ40" s="26">
        <f t="shared" si="20"/>
        <v>10</v>
      </c>
    </row>
    <row r="41" spans="2:36" x14ac:dyDescent="0.35">
      <c r="B41" s="13" t="str">
        <f t="shared" si="18"/>
        <v>Cecil</v>
      </c>
      <c r="C41" s="168">
        <f t="shared" si="21"/>
        <v>10</v>
      </c>
      <c r="D41" s="169"/>
      <c r="E41" s="168">
        <f t="shared" si="22"/>
        <v>12</v>
      </c>
      <c r="F41" s="169"/>
      <c r="G41" s="168">
        <f t="shared" si="23"/>
        <v>16</v>
      </c>
      <c r="H41" s="169"/>
      <c r="I41" s="168" t="str">
        <f t="shared" si="24"/>
        <v>-</v>
      </c>
      <c r="J41" s="169"/>
      <c r="K41" s="168">
        <f t="shared" si="25"/>
        <v>5</v>
      </c>
      <c r="L41" s="169"/>
      <c r="M41" s="168" t="str">
        <f t="shared" si="26"/>
        <v>-</v>
      </c>
      <c r="N41" s="169"/>
      <c r="O41" s="168">
        <f t="shared" si="27"/>
        <v>13</v>
      </c>
      <c r="P41" s="169"/>
      <c r="Q41" s="168">
        <f t="shared" si="28"/>
        <v>14</v>
      </c>
      <c r="R41" s="169"/>
      <c r="S41" s="168">
        <f t="shared" si="29"/>
        <v>7</v>
      </c>
      <c r="T41" s="169"/>
      <c r="U41" s="168">
        <f t="shared" si="30"/>
        <v>9</v>
      </c>
      <c r="V41" s="169"/>
      <c r="W41" s="168">
        <f t="shared" si="31"/>
        <v>11</v>
      </c>
      <c r="X41" s="169"/>
      <c r="Y41" s="168">
        <f t="shared" si="32"/>
        <v>15</v>
      </c>
      <c r="Z41" s="169"/>
      <c r="AA41" s="168" t="str">
        <f t="shared" si="33"/>
        <v>-</v>
      </c>
      <c r="AB41" s="169"/>
      <c r="AC41" s="168">
        <f t="shared" si="34"/>
        <v>2</v>
      </c>
      <c r="AD41" s="169"/>
      <c r="AE41" s="168">
        <f t="shared" si="35"/>
        <v>3</v>
      </c>
      <c r="AF41" s="169"/>
      <c r="AG41" s="192">
        <f t="shared" si="19"/>
        <v>0</v>
      </c>
      <c r="AH41" s="193"/>
      <c r="AJ41" s="26">
        <f t="shared" si="20"/>
        <v>12</v>
      </c>
    </row>
    <row r="42" spans="2:36" x14ac:dyDescent="0.35">
      <c r="B42" s="14" t="str">
        <f t="shared" si="18"/>
        <v>Thadd</v>
      </c>
      <c r="C42" s="171">
        <f t="shared" si="21"/>
        <v>9</v>
      </c>
      <c r="D42" s="172"/>
      <c r="E42" s="171">
        <f t="shared" si="22"/>
        <v>3</v>
      </c>
      <c r="F42" s="172"/>
      <c r="G42" s="171">
        <f t="shared" si="23"/>
        <v>16</v>
      </c>
      <c r="H42" s="172"/>
      <c r="I42" s="171" t="str">
        <f t="shared" si="24"/>
        <v>-</v>
      </c>
      <c r="J42" s="172"/>
      <c r="K42" s="171" t="str">
        <f t="shared" si="25"/>
        <v>-</v>
      </c>
      <c r="L42" s="172"/>
      <c r="M42" s="171" t="str">
        <f t="shared" si="26"/>
        <v>-</v>
      </c>
      <c r="N42" s="172"/>
      <c r="O42" s="171">
        <f t="shared" si="27"/>
        <v>11</v>
      </c>
      <c r="P42" s="172"/>
      <c r="Q42" s="171">
        <f t="shared" si="28"/>
        <v>6</v>
      </c>
      <c r="R42" s="172"/>
      <c r="S42" s="171">
        <f t="shared" si="29"/>
        <v>4</v>
      </c>
      <c r="T42" s="172"/>
      <c r="U42" s="171" t="str">
        <f t="shared" si="30"/>
        <v>-</v>
      </c>
      <c r="V42" s="172"/>
      <c r="W42" s="171">
        <f t="shared" si="31"/>
        <v>13</v>
      </c>
      <c r="X42" s="172"/>
      <c r="Y42" s="171">
        <f t="shared" si="32"/>
        <v>14</v>
      </c>
      <c r="Z42" s="172"/>
      <c r="AA42" s="171" t="str">
        <f t="shared" si="33"/>
        <v>-</v>
      </c>
      <c r="AB42" s="172"/>
      <c r="AC42" s="171">
        <f t="shared" si="34"/>
        <v>7</v>
      </c>
      <c r="AD42" s="172"/>
      <c r="AE42" s="171">
        <f t="shared" si="35"/>
        <v>15</v>
      </c>
      <c r="AF42" s="172"/>
      <c r="AG42" s="194">
        <f t="shared" si="19"/>
        <v>0</v>
      </c>
      <c r="AH42" s="195"/>
      <c r="AJ42" s="26">
        <f t="shared" si="20"/>
        <v>10</v>
      </c>
    </row>
    <row r="43" spans="2:36" x14ac:dyDescent="0.35">
      <c r="B43" s="13" t="s">
        <v>3</v>
      </c>
      <c r="C43" s="168">
        <f t="shared" si="21"/>
        <v>8</v>
      </c>
      <c r="D43" s="169"/>
      <c r="E43" s="168">
        <f t="shared" si="22"/>
        <v>12</v>
      </c>
      <c r="F43" s="169"/>
      <c r="G43" s="168">
        <f t="shared" si="23"/>
        <v>13</v>
      </c>
      <c r="H43" s="169"/>
      <c r="I43" s="168" t="str">
        <f t="shared" si="24"/>
        <v>-</v>
      </c>
      <c r="J43" s="169"/>
      <c r="K43" s="168" t="str">
        <f t="shared" si="25"/>
        <v>-</v>
      </c>
      <c r="L43" s="169"/>
      <c r="M43" s="168" t="str">
        <f t="shared" si="26"/>
        <v>-</v>
      </c>
      <c r="N43" s="169"/>
      <c r="O43" s="168">
        <f t="shared" si="27"/>
        <v>15</v>
      </c>
      <c r="P43" s="169"/>
      <c r="Q43" s="168">
        <f t="shared" si="28"/>
        <v>9</v>
      </c>
      <c r="R43" s="169"/>
      <c r="S43" s="168">
        <f t="shared" si="29"/>
        <v>3</v>
      </c>
      <c r="T43" s="169"/>
      <c r="U43" s="168">
        <f t="shared" si="30"/>
        <v>11</v>
      </c>
      <c r="V43" s="169"/>
      <c r="W43" s="168">
        <f t="shared" si="31"/>
        <v>14</v>
      </c>
      <c r="X43" s="169"/>
      <c r="Y43" s="168">
        <f t="shared" si="32"/>
        <v>16</v>
      </c>
      <c r="Z43" s="169"/>
      <c r="AA43" s="168" t="str">
        <f t="shared" si="33"/>
        <v>-</v>
      </c>
      <c r="AB43" s="169"/>
      <c r="AC43" s="168">
        <f t="shared" si="34"/>
        <v>4</v>
      </c>
      <c r="AD43" s="169"/>
      <c r="AE43" s="168">
        <f t="shared" si="35"/>
        <v>10</v>
      </c>
      <c r="AF43" s="169"/>
      <c r="AG43" s="168">
        <f t="shared" si="19"/>
        <v>0</v>
      </c>
      <c r="AH43" s="170"/>
      <c r="AJ43" s="26">
        <f t="shared" si="20"/>
        <v>11</v>
      </c>
    </row>
    <row r="44" spans="2:36" x14ac:dyDescent="0.35">
      <c r="B44" s="50" t="s">
        <v>184</v>
      </c>
      <c r="C44" s="171">
        <f t="shared" si="21"/>
        <v>10</v>
      </c>
      <c r="D44" s="172"/>
      <c r="E44" s="171">
        <f t="shared" si="22"/>
        <v>8</v>
      </c>
      <c r="F44" s="172"/>
      <c r="G44" s="171">
        <f t="shared" si="23"/>
        <v>16</v>
      </c>
      <c r="H44" s="172"/>
      <c r="I44" s="171" t="str">
        <f t="shared" si="24"/>
        <v>-</v>
      </c>
      <c r="J44" s="172"/>
      <c r="K44" s="171">
        <f t="shared" si="25"/>
        <v>5</v>
      </c>
      <c r="L44" s="172"/>
      <c r="M44" s="171" t="str">
        <f t="shared" si="26"/>
        <v>-</v>
      </c>
      <c r="N44" s="172"/>
      <c r="O44" s="171">
        <f t="shared" si="27"/>
        <v>14</v>
      </c>
      <c r="P44" s="172"/>
      <c r="Q44" s="171">
        <f t="shared" si="28"/>
        <v>12</v>
      </c>
      <c r="R44" s="172"/>
      <c r="S44" s="171" t="str">
        <f t="shared" si="29"/>
        <v>-</v>
      </c>
      <c r="T44" s="172"/>
      <c r="U44" s="171">
        <f t="shared" si="30"/>
        <v>11</v>
      </c>
      <c r="V44" s="172"/>
      <c r="W44" s="171">
        <f t="shared" si="31"/>
        <v>15</v>
      </c>
      <c r="X44" s="172"/>
      <c r="Y44" s="171">
        <f t="shared" si="32"/>
        <v>13</v>
      </c>
      <c r="Z44" s="172"/>
      <c r="AA44" s="171" t="str">
        <f t="shared" si="33"/>
        <v>-</v>
      </c>
      <c r="AB44" s="172"/>
      <c r="AC44" s="171">
        <f t="shared" si="34"/>
        <v>4</v>
      </c>
      <c r="AD44" s="172"/>
      <c r="AE44" s="171" t="str">
        <f t="shared" si="35"/>
        <v>-</v>
      </c>
      <c r="AF44" s="172"/>
      <c r="AG44" s="171">
        <f t="shared" si="19"/>
        <v>0</v>
      </c>
      <c r="AH44" s="173"/>
      <c r="AJ44" s="26">
        <f t="shared" si="20"/>
        <v>10</v>
      </c>
    </row>
    <row r="45" spans="2:36" x14ac:dyDescent="0.35">
      <c r="B45" s="13" t="s">
        <v>230</v>
      </c>
      <c r="C45" s="168">
        <f t="shared" si="21"/>
        <v>12</v>
      </c>
      <c r="D45" s="169"/>
      <c r="E45" s="168" t="str">
        <f t="shared" si="22"/>
        <v>-</v>
      </c>
      <c r="F45" s="169"/>
      <c r="G45" s="168">
        <f t="shared" si="23"/>
        <v>16</v>
      </c>
      <c r="H45" s="169"/>
      <c r="I45" s="168">
        <f t="shared" si="24"/>
        <v>6</v>
      </c>
      <c r="J45" s="169"/>
      <c r="K45" s="168">
        <f t="shared" si="25"/>
        <v>9</v>
      </c>
      <c r="L45" s="169"/>
      <c r="M45" s="168" t="str">
        <f t="shared" si="26"/>
        <v>-</v>
      </c>
      <c r="N45" s="169"/>
      <c r="O45" s="168">
        <f t="shared" si="27"/>
        <v>10</v>
      </c>
      <c r="P45" s="169"/>
      <c r="Q45" s="168">
        <f t="shared" si="28"/>
        <v>11</v>
      </c>
      <c r="R45" s="169"/>
      <c r="S45" s="168" t="str">
        <f t="shared" si="29"/>
        <v>-</v>
      </c>
      <c r="T45" s="169"/>
      <c r="U45" s="168">
        <f t="shared" si="30"/>
        <v>8</v>
      </c>
      <c r="V45" s="169"/>
      <c r="W45" s="168">
        <f t="shared" si="31"/>
        <v>14</v>
      </c>
      <c r="X45" s="169"/>
      <c r="Y45" s="168">
        <f t="shared" si="32"/>
        <v>15</v>
      </c>
      <c r="Z45" s="169"/>
      <c r="AA45" s="168">
        <f t="shared" si="33"/>
        <v>7</v>
      </c>
      <c r="AB45" s="169"/>
      <c r="AC45" s="168" t="str">
        <f t="shared" si="34"/>
        <v>-</v>
      </c>
      <c r="AD45" s="169"/>
      <c r="AE45" s="168">
        <f t="shared" si="35"/>
        <v>13</v>
      </c>
      <c r="AF45" s="169"/>
      <c r="AG45" s="75"/>
      <c r="AH45" s="77"/>
      <c r="AJ45" s="26">
        <f t="shared" si="20"/>
        <v>11</v>
      </c>
    </row>
    <row r="46" spans="2:36" ht="15" thickBot="1" x14ac:dyDescent="0.4">
      <c r="B46" s="86" t="s">
        <v>185</v>
      </c>
      <c r="C46" s="174">
        <f t="shared" si="21"/>
        <v>14</v>
      </c>
      <c r="D46" s="175"/>
      <c r="E46" s="174">
        <f t="shared" si="22"/>
        <v>2</v>
      </c>
      <c r="F46" s="175"/>
      <c r="G46" s="174">
        <f t="shared" si="23"/>
        <v>15</v>
      </c>
      <c r="H46" s="175"/>
      <c r="I46" s="174">
        <f t="shared" si="24"/>
        <v>7</v>
      </c>
      <c r="J46" s="175"/>
      <c r="K46" s="174">
        <f t="shared" si="25"/>
        <v>13</v>
      </c>
      <c r="L46" s="175"/>
      <c r="M46" s="174">
        <f t="shared" si="26"/>
        <v>9</v>
      </c>
      <c r="N46" s="175"/>
      <c r="O46" s="174">
        <f t="shared" si="27"/>
        <v>10</v>
      </c>
      <c r="P46" s="175"/>
      <c r="Q46" s="174">
        <f t="shared" si="28"/>
        <v>6</v>
      </c>
      <c r="R46" s="175"/>
      <c r="S46" s="174" t="str">
        <f t="shared" si="29"/>
        <v>-</v>
      </c>
      <c r="T46" s="175"/>
      <c r="U46" s="174">
        <f t="shared" si="30"/>
        <v>5</v>
      </c>
      <c r="V46" s="175"/>
      <c r="W46" s="174">
        <f t="shared" si="31"/>
        <v>16</v>
      </c>
      <c r="X46" s="175"/>
      <c r="Y46" s="174">
        <f t="shared" si="32"/>
        <v>8</v>
      </c>
      <c r="Z46" s="175"/>
      <c r="AA46" s="174" t="str">
        <f t="shared" si="33"/>
        <v>-</v>
      </c>
      <c r="AB46" s="175"/>
      <c r="AC46" s="174">
        <f t="shared" si="34"/>
        <v>11</v>
      </c>
      <c r="AD46" s="175"/>
      <c r="AE46" s="174">
        <f t="shared" si="35"/>
        <v>4</v>
      </c>
      <c r="AF46" s="175"/>
      <c r="AG46" s="190">
        <f t="shared" ref="AG46" si="36">IF(AG21="",AH21,"-")</f>
        <v>0</v>
      </c>
      <c r="AH46" s="191"/>
      <c r="AJ46" s="26">
        <f t="shared" si="20"/>
        <v>13</v>
      </c>
    </row>
    <row r="47" spans="2:36" x14ac:dyDescent="0.35">
      <c r="L47" s="12"/>
    </row>
    <row r="49" spans="5:5" x14ac:dyDescent="0.35">
      <c r="E49" t="s">
        <v>33</v>
      </c>
    </row>
  </sheetData>
  <mergeCells count="337">
    <mergeCell ref="AC22:AD22"/>
    <mergeCell ref="B2:AJ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G3:AH3"/>
    <mergeCell ref="U3:V3"/>
    <mergeCell ref="W3:X3"/>
    <mergeCell ref="Y3:Z3"/>
    <mergeCell ref="AA3:AB3"/>
    <mergeCell ref="AC3:AD3"/>
    <mergeCell ref="AE3:AF3"/>
    <mergeCell ref="AE22:AF22"/>
    <mergeCell ref="AE28:AF28"/>
    <mergeCell ref="AG28:AH28"/>
    <mergeCell ref="U28:V28"/>
    <mergeCell ref="W28:X28"/>
    <mergeCell ref="Y28:Z28"/>
    <mergeCell ref="AA28:AB28"/>
    <mergeCell ref="AC28:AD28"/>
    <mergeCell ref="C22:D22"/>
    <mergeCell ref="S28:T28"/>
    <mergeCell ref="C23:AI23"/>
    <mergeCell ref="C28:D28"/>
    <mergeCell ref="E28:F28"/>
    <mergeCell ref="G28:H28"/>
    <mergeCell ref="I28:J28"/>
    <mergeCell ref="K28:L28"/>
    <mergeCell ref="M28:N28"/>
    <mergeCell ref="O28:P28"/>
    <mergeCell ref="Q28:R28"/>
    <mergeCell ref="S22:T22"/>
    <mergeCell ref="AG22:AH22"/>
    <mergeCell ref="U22:V22"/>
    <mergeCell ref="W22:X22"/>
    <mergeCell ref="Y22:Z22"/>
    <mergeCell ref="AA22:AB22"/>
    <mergeCell ref="C29:D29"/>
    <mergeCell ref="E29:F29"/>
    <mergeCell ref="G29:H29"/>
    <mergeCell ref="I29:J29"/>
    <mergeCell ref="K29:L29"/>
    <mergeCell ref="M29:N29"/>
    <mergeCell ref="O29:P29"/>
    <mergeCell ref="Q29:R29"/>
    <mergeCell ref="E22:F22"/>
    <mergeCell ref="G22:H22"/>
    <mergeCell ref="I22:J22"/>
    <mergeCell ref="K22:L22"/>
    <mergeCell ref="M22:N22"/>
    <mergeCell ref="O22:P22"/>
    <mergeCell ref="Q22:R22"/>
    <mergeCell ref="S30:T30"/>
    <mergeCell ref="AE29:AF29"/>
    <mergeCell ref="AG29:AH29"/>
    <mergeCell ref="C30:D30"/>
    <mergeCell ref="E30:F30"/>
    <mergeCell ref="G30:H30"/>
    <mergeCell ref="I30:J30"/>
    <mergeCell ref="K30:L30"/>
    <mergeCell ref="M30:N30"/>
    <mergeCell ref="O30:P30"/>
    <mergeCell ref="Q30:R30"/>
    <mergeCell ref="S29:T29"/>
    <mergeCell ref="U29:V29"/>
    <mergeCell ref="W29:X29"/>
    <mergeCell ref="Y29:Z29"/>
    <mergeCell ref="AA29:AB29"/>
    <mergeCell ref="AC29:AD29"/>
    <mergeCell ref="AE30:AF30"/>
    <mergeCell ref="AG30:AH30"/>
    <mergeCell ref="U30:V30"/>
    <mergeCell ref="W30:X30"/>
    <mergeCell ref="Y30:Z30"/>
    <mergeCell ref="AA30:AB30"/>
    <mergeCell ref="AC30:AD30"/>
    <mergeCell ref="AG31:AH31"/>
    <mergeCell ref="C32:D32"/>
    <mergeCell ref="E32:F32"/>
    <mergeCell ref="G32:H32"/>
    <mergeCell ref="I32:J32"/>
    <mergeCell ref="K32:L32"/>
    <mergeCell ref="M32:N32"/>
    <mergeCell ref="O32:P32"/>
    <mergeCell ref="Q32:R32"/>
    <mergeCell ref="S31:T31"/>
    <mergeCell ref="U31:V31"/>
    <mergeCell ref="W31:X31"/>
    <mergeCell ref="Y31:Z31"/>
    <mergeCell ref="AA31:AB31"/>
    <mergeCell ref="AC31:AD31"/>
    <mergeCell ref="AE32:AF32"/>
    <mergeCell ref="AG32:AH32"/>
    <mergeCell ref="U32:V32"/>
    <mergeCell ref="W32:X32"/>
    <mergeCell ref="Y32:Z32"/>
    <mergeCell ref="AA32:AB32"/>
    <mergeCell ref="AC32:AD32"/>
    <mergeCell ref="C31:D31"/>
    <mergeCell ref="E31:F31"/>
    <mergeCell ref="G33:H33"/>
    <mergeCell ref="I33:J33"/>
    <mergeCell ref="K33:L33"/>
    <mergeCell ref="M33:N33"/>
    <mergeCell ref="O33:P33"/>
    <mergeCell ref="Q33:R33"/>
    <mergeCell ref="S32:T32"/>
    <mergeCell ref="AE31:AF31"/>
    <mergeCell ref="G31:H31"/>
    <mergeCell ref="I31:J31"/>
    <mergeCell ref="K31:L31"/>
    <mergeCell ref="M31:N31"/>
    <mergeCell ref="O31:P31"/>
    <mergeCell ref="Q31:R31"/>
    <mergeCell ref="AE33:AF33"/>
    <mergeCell ref="AG33:AH33"/>
    <mergeCell ref="C34:D34"/>
    <mergeCell ref="E34:F34"/>
    <mergeCell ref="G34:H34"/>
    <mergeCell ref="I34:J34"/>
    <mergeCell ref="K34:L34"/>
    <mergeCell ref="M34:N34"/>
    <mergeCell ref="O34:P34"/>
    <mergeCell ref="Q34:R34"/>
    <mergeCell ref="S33:T33"/>
    <mergeCell ref="U33:V33"/>
    <mergeCell ref="W33:X33"/>
    <mergeCell ref="Y33:Z33"/>
    <mergeCell ref="AA33:AB33"/>
    <mergeCell ref="AC33:AD33"/>
    <mergeCell ref="AE34:AF34"/>
    <mergeCell ref="AG34:AH34"/>
    <mergeCell ref="U34:V34"/>
    <mergeCell ref="W34:X34"/>
    <mergeCell ref="Y34:Z34"/>
    <mergeCell ref="AA34:AB34"/>
    <mergeCell ref="AC34:AD34"/>
    <mergeCell ref="C33:D33"/>
    <mergeCell ref="E33:F33"/>
    <mergeCell ref="C35:D35"/>
    <mergeCell ref="E35:F35"/>
    <mergeCell ref="G35:H35"/>
    <mergeCell ref="I35:J35"/>
    <mergeCell ref="K35:L35"/>
    <mergeCell ref="M35:N35"/>
    <mergeCell ref="O35:P35"/>
    <mergeCell ref="Q35:R35"/>
    <mergeCell ref="S34:T34"/>
    <mergeCell ref="S36:T36"/>
    <mergeCell ref="AE35:AF35"/>
    <mergeCell ref="AG35:AH35"/>
    <mergeCell ref="C36:D36"/>
    <mergeCell ref="E36:F36"/>
    <mergeCell ref="G36:H36"/>
    <mergeCell ref="I36:J36"/>
    <mergeCell ref="K36:L36"/>
    <mergeCell ref="M36:N36"/>
    <mergeCell ref="O36:P36"/>
    <mergeCell ref="Q36:R36"/>
    <mergeCell ref="S35:T35"/>
    <mergeCell ref="U35:V35"/>
    <mergeCell ref="W35:X35"/>
    <mergeCell ref="Y35:Z35"/>
    <mergeCell ref="AA35:AB35"/>
    <mergeCell ref="AC35:AD35"/>
    <mergeCell ref="AE36:AF36"/>
    <mergeCell ref="AG36:AH36"/>
    <mergeCell ref="U36:V36"/>
    <mergeCell ref="W36:X36"/>
    <mergeCell ref="Y36:Z36"/>
    <mergeCell ref="AA36:AB36"/>
    <mergeCell ref="AC36:AD36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C37:D37"/>
    <mergeCell ref="E37:F37"/>
    <mergeCell ref="G39:H39"/>
    <mergeCell ref="I39:J39"/>
    <mergeCell ref="K39:L39"/>
    <mergeCell ref="M39:N39"/>
    <mergeCell ref="O39:P39"/>
    <mergeCell ref="Q39:R39"/>
    <mergeCell ref="S38:T38"/>
    <mergeCell ref="AE37:AF37"/>
    <mergeCell ref="G37:H37"/>
    <mergeCell ref="I37:J37"/>
    <mergeCell ref="K37:L37"/>
    <mergeCell ref="M37:N37"/>
    <mergeCell ref="O37:P37"/>
    <mergeCell ref="Q37:R37"/>
    <mergeCell ref="AE39:AF39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C39:D39"/>
    <mergeCell ref="E39:F39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S42:T42"/>
    <mergeCell ref="AE41:AF41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AE44:AF44"/>
    <mergeCell ref="AG44:AH44"/>
    <mergeCell ref="U44:V44"/>
    <mergeCell ref="W44:X44"/>
    <mergeCell ref="Y44:Z44"/>
    <mergeCell ref="AA44:AB44"/>
    <mergeCell ref="AC44:AD44"/>
    <mergeCell ref="C43:D43"/>
    <mergeCell ref="E43:F43"/>
    <mergeCell ref="E45:F45"/>
    <mergeCell ref="G45:H45"/>
    <mergeCell ref="I45:J45"/>
    <mergeCell ref="K45:L45"/>
    <mergeCell ref="M45:N45"/>
    <mergeCell ref="O45:P45"/>
    <mergeCell ref="Q45:R45"/>
    <mergeCell ref="S44:T44"/>
    <mergeCell ref="AE43:AF43"/>
    <mergeCell ref="G43:H43"/>
    <mergeCell ref="I43:J43"/>
    <mergeCell ref="K43:L43"/>
    <mergeCell ref="M43:N43"/>
    <mergeCell ref="O43:P43"/>
    <mergeCell ref="Q43:R43"/>
    <mergeCell ref="AG46:AH46"/>
    <mergeCell ref="U46:V46"/>
    <mergeCell ref="W46:X46"/>
    <mergeCell ref="Y46:Z46"/>
    <mergeCell ref="AA46:AB46"/>
    <mergeCell ref="AC46:AD46"/>
    <mergeCell ref="AE46:AF46"/>
    <mergeCell ref="AE45:AF45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S45:T45"/>
    <mergeCell ref="U45:V45"/>
    <mergeCell ref="W45:X45"/>
    <mergeCell ref="Y45:Z45"/>
    <mergeCell ref="AA45:AB45"/>
    <mergeCell ref="AC45:AD45"/>
    <mergeCell ref="C45:D45"/>
  </mergeCells>
  <conditionalFormatting sqref="AI4:AI21">
    <cfRule type="cellIs" dxfId="246" priority="3" operator="equal">
      <formula>135</formula>
    </cfRule>
  </conditionalFormatting>
  <conditionalFormatting sqref="C4:AI22">
    <cfRule type="cellIs" dxfId="245" priority="4" operator="equal">
      <formula>"OAK"</formula>
    </cfRule>
    <cfRule type="cellIs" dxfId="244" priority="5" operator="equal">
      <formula>"LAR"</formula>
    </cfRule>
    <cfRule type="cellIs" dxfId="243" priority="6" operator="equal">
      <formula>"DET"</formula>
    </cfRule>
    <cfRule type="cellIs" dxfId="242" priority="7" operator="equal">
      <formula>"NYJ"</formula>
    </cfRule>
    <cfRule type="cellIs" dxfId="241" priority="8" operator="equal">
      <formula>"GB"</formula>
    </cfRule>
    <cfRule type="cellIs" dxfId="240" priority="9" operator="equal">
      <formula>"CHI"</formula>
    </cfRule>
    <cfRule type="cellIs" dxfId="239" priority="10" operator="equal">
      <formula>"ARI"</formula>
    </cfRule>
    <cfRule type="cellIs" dxfId="238" priority="11" operator="equal">
      <formula>"WAS"</formula>
    </cfRule>
    <cfRule type="cellIs" dxfId="237" priority="12" operator="equal">
      <formula>"CAR"</formula>
    </cfRule>
    <cfRule type="cellIs" dxfId="236" priority="13" operator="equal">
      <formula>"DAL"</formula>
    </cfRule>
    <cfRule type="cellIs" dxfId="235" priority="14" operator="equal">
      <formula>"DEN"</formula>
    </cfRule>
    <cfRule type="cellIs" dxfId="234" priority="15" operator="equal">
      <formula>"SEA"</formula>
    </cfRule>
    <cfRule type="cellIs" dxfId="233" priority="16" operator="equal">
      <formula>"LAC"</formula>
    </cfRule>
    <cfRule type="cellIs" dxfId="232" priority="17" operator="equal">
      <formula>"KC"</formula>
    </cfRule>
    <cfRule type="cellIs" dxfId="231" priority="18" operator="equal">
      <formula>"CLE"</formula>
    </cfRule>
    <cfRule type="cellIs" dxfId="230" priority="19" operator="equal">
      <formula>"PIT"</formula>
    </cfRule>
    <cfRule type="cellIs" dxfId="229" priority="20" operator="equal">
      <formula>"IND"</formula>
    </cfRule>
    <cfRule type="cellIs" dxfId="228" priority="21" operator="equal">
      <formula>"CIN"</formula>
    </cfRule>
    <cfRule type="cellIs" dxfId="227" priority="22" operator="equal">
      <formula>"MIA"</formula>
    </cfRule>
    <cfRule type="cellIs" dxfId="226" priority="23" operator="equal">
      <formula>"TEN"</formula>
    </cfRule>
    <cfRule type="cellIs" dxfId="225" priority="24" operator="equal">
      <formula>"MIN"</formula>
    </cfRule>
    <cfRule type="cellIs" dxfId="224" priority="25" operator="equal">
      <formula>"SF"</formula>
    </cfRule>
    <cfRule type="cellIs" dxfId="223" priority="26" operator="equal">
      <formula>"NE"</formula>
    </cfRule>
    <cfRule type="cellIs" dxfId="222" priority="27" operator="equal">
      <formula>"HOU"</formula>
    </cfRule>
    <cfRule type="cellIs" dxfId="221" priority="28" operator="equal">
      <formula>"NO"</formula>
    </cfRule>
    <cfRule type="cellIs" dxfId="220" priority="29" operator="equal">
      <formula>"TB"</formula>
    </cfRule>
    <cfRule type="cellIs" dxfId="219" priority="30" operator="equal">
      <formula>"NYG"</formula>
    </cfRule>
    <cfRule type="cellIs" dxfId="218" priority="31" operator="equal">
      <formula>"JAX"</formula>
    </cfRule>
    <cfRule type="cellIs" dxfId="217" priority="32" operator="equal">
      <formula>"BAL"</formula>
    </cfRule>
    <cfRule type="cellIs" dxfId="216" priority="33" operator="equal">
      <formula>"BUF"</formula>
    </cfRule>
    <cfRule type="cellIs" dxfId="215" priority="34" operator="equal">
      <formula>"PHI"</formula>
    </cfRule>
    <cfRule type="cellIs" dxfId="214" priority="35" operator="equal">
      <formula>"ATL"</formula>
    </cfRule>
  </conditionalFormatting>
  <conditionalFormatting sqref="AJ4:AJ21">
    <cfRule type="top10" dxfId="213" priority="1" rank="1"/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3747E-BE42-4CD1-A9E8-4338D4F09E9F}">
  <dimension ref="A1:AK49"/>
  <sheetViews>
    <sheetView showGridLines="0" showZeros="0" zoomScale="93" zoomScaleNormal="93" workbookViewId="0">
      <selection activeCell="AG29" sqref="AG29:AH46"/>
    </sheetView>
  </sheetViews>
  <sheetFormatPr defaultRowHeight="14.5" x14ac:dyDescent="0.35"/>
  <cols>
    <col min="1" max="1" width="3.26953125" customWidth="1"/>
    <col min="2" max="2" width="9.81640625" bestFit="1" customWidth="1"/>
    <col min="3" max="3" width="6.453125" customWidth="1"/>
    <col min="4" max="4" width="2.81640625" customWidth="1"/>
    <col min="5" max="5" width="6.453125" customWidth="1"/>
    <col min="6" max="6" width="2.81640625" customWidth="1"/>
    <col min="7" max="7" width="6.453125" customWidth="1"/>
    <col min="8" max="8" width="2.81640625" customWidth="1"/>
    <col min="9" max="9" width="6.453125" customWidth="1"/>
    <col min="10" max="10" width="2.81640625" customWidth="1"/>
    <col min="11" max="11" width="6.453125" customWidth="1"/>
    <col min="12" max="12" width="2.81640625" customWidth="1"/>
    <col min="13" max="13" width="6.453125" customWidth="1"/>
    <col min="14" max="14" width="2.81640625" customWidth="1"/>
    <col min="15" max="15" width="6.453125" customWidth="1"/>
    <col min="16" max="16" width="2.81640625" customWidth="1"/>
    <col min="17" max="17" width="6.453125" customWidth="1"/>
    <col min="18" max="18" width="2.81640625" customWidth="1"/>
    <col min="19" max="19" width="6.453125" customWidth="1"/>
    <col min="20" max="20" width="2.81640625" customWidth="1"/>
    <col min="21" max="21" width="6.453125" customWidth="1"/>
    <col min="22" max="22" width="2.81640625" customWidth="1"/>
    <col min="23" max="23" width="6.453125" customWidth="1"/>
    <col min="24" max="24" width="2.81640625" customWidth="1"/>
    <col min="25" max="25" width="6.453125" customWidth="1"/>
    <col min="26" max="26" width="2.81640625" customWidth="1"/>
    <col min="27" max="27" width="6.453125" customWidth="1"/>
    <col min="28" max="28" width="2.81640625" customWidth="1"/>
    <col min="29" max="29" width="6.453125" customWidth="1"/>
    <col min="30" max="30" width="2.81640625" customWidth="1"/>
    <col min="31" max="31" width="6.453125" customWidth="1"/>
    <col min="32" max="32" width="2.81640625" customWidth="1"/>
    <col min="33" max="33" width="6.453125" customWidth="1"/>
    <col min="34" max="34" width="2.81640625" customWidth="1"/>
    <col min="35" max="35" width="8.7265625" hidden="1" customWidth="1"/>
    <col min="36" max="36" width="8.6328125" customWidth="1"/>
  </cols>
  <sheetData>
    <row r="1" spans="1:37" ht="12" customHeight="1" x14ac:dyDescent="0.35"/>
    <row r="2" spans="1:37" ht="15" thickBot="1" x14ac:dyDescent="0.4">
      <c r="B2" s="177" t="s">
        <v>182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</row>
    <row r="3" spans="1:37" ht="15" thickBot="1" x14ac:dyDescent="0.4">
      <c r="B3" s="2" t="s">
        <v>0</v>
      </c>
      <c r="C3" s="201" t="s">
        <v>310</v>
      </c>
      <c r="D3" s="202"/>
      <c r="E3" s="201" t="s">
        <v>311</v>
      </c>
      <c r="F3" s="202"/>
      <c r="G3" s="201" t="s">
        <v>312</v>
      </c>
      <c r="H3" s="202"/>
      <c r="I3" s="201" t="s">
        <v>314</v>
      </c>
      <c r="J3" s="202"/>
      <c r="K3" s="187" t="s">
        <v>315</v>
      </c>
      <c r="L3" s="188"/>
      <c r="M3" s="187" t="s">
        <v>316</v>
      </c>
      <c r="N3" s="188"/>
      <c r="O3" s="201" t="s">
        <v>317</v>
      </c>
      <c r="P3" s="202"/>
      <c r="Q3" s="201" t="s">
        <v>318</v>
      </c>
      <c r="R3" s="202"/>
      <c r="S3" s="201" t="s">
        <v>319</v>
      </c>
      <c r="T3" s="202"/>
      <c r="U3" s="201" t="s">
        <v>320</v>
      </c>
      <c r="V3" s="202"/>
      <c r="W3" s="201" t="s">
        <v>321</v>
      </c>
      <c r="X3" s="202"/>
      <c r="Y3" s="201" t="s">
        <v>322</v>
      </c>
      <c r="Z3" s="202"/>
      <c r="AA3" s="201" t="s">
        <v>323</v>
      </c>
      <c r="AB3" s="202"/>
      <c r="AC3" s="201" t="s">
        <v>324</v>
      </c>
      <c r="AD3" s="202"/>
      <c r="AE3" s="201" t="s">
        <v>313</v>
      </c>
      <c r="AF3" s="202"/>
      <c r="AG3" s="201" t="s">
        <v>325</v>
      </c>
      <c r="AH3" s="202"/>
      <c r="AI3" s="33" t="s">
        <v>69</v>
      </c>
      <c r="AJ3" s="118" t="s">
        <v>32</v>
      </c>
    </row>
    <row r="4" spans="1:37" x14ac:dyDescent="0.35">
      <c r="A4">
        <f t="shared" ref="A4:A21" si="0">RANK(AJ4,$AJ$4:$AJ$21,0)</f>
        <v>8</v>
      </c>
      <c r="B4" s="52" t="s">
        <v>1</v>
      </c>
      <c r="C4" s="5" t="s">
        <v>127</v>
      </c>
      <c r="D4" s="117">
        <v>7</v>
      </c>
      <c r="E4" s="5" t="s">
        <v>147</v>
      </c>
      <c r="F4" s="144">
        <v>4</v>
      </c>
      <c r="G4" s="5" t="s">
        <v>107</v>
      </c>
      <c r="H4" s="144">
        <v>1</v>
      </c>
      <c r="I4" s="5" t="s">
        <v>109</v>
      </c>
      <c r="J4" s="144">
        <v>2</v>
      </c>
      <c r="K4" s="5" t="s">
        <v>204</v>
      </c>
      <c r="L4" s="144">
        <v>3</v>
      </c>
      <c r="M4" s="5" t="s">
        <v>195</v>
      </c>
      <c r="N4" s="144">
        <v>10</v>
      </c>
      <c r="O4" s="5" t="s">
        <v>181</v>
      </c>
      <c r="P4" s="144">
        <v>15</v>
      </c>
      <c r="Q4" s="5" t="s">
        <v>143</v>
      </c>
      <c r="R4" s="144">
        <v>16</v>
      </c>
      <c r="S4" s="5" t="s">
        <v>232</v>
      </c>
      <c r="T4" s="144">
        <v>11</v>
      </c>
      <c r="U4" s="5" t="s">
        <v>194</v>
      </c>
      <c r="V4" s="144">
        <v>6</v>
      </c>
      <c r="W4" s="5" t="s">
        <v>150</v>
      </c>
      <c r="X4" s="144">
        <v>14</v>
      </c>
      <c r="Y4" s="5" t="s">
        <v>180</v>
      </c>
      <c r="Z4" s="144">
        <v>13</v>
      </c>
      <c r="AA4" s="5" t="s">
        <v>192</v>
      </c>
      <c r="AB4" s="144">
        <v>8</v>
      </c>
      <c r="AC4" s="5" t="s">
        <v>146</v>
      </c>
      <c r="AD4" s="144">
        <v>12</v>
      </c>
      <c r="AE4" s="5" t="s">
        <v>145</v>
      </c>
      <c r="AF4" s="144">
        <v>5</v>
      </c>
      <c r="AG4" s="5" t="s">
        <v>108</v>
      </c>
      <c r="AH4" s="144">
        <v>9</v>
      </c>
      <c r="AI4" s="7">
        <f t="shared" ref="AI4:AI21" si="1">SUM(D4:AH4)</f>
        <v>136</v>
      </c>
      <c r="AJ4" s="7">
        <f t="shared" ref="AJ4:AJ21" si="2">SUM(C29,E29,G29,I29,K29,M29,O29,Q29,S29,U29,W29,Y29,AA29,AC29,AE29,AG29)</f>
        <v>86</v>
      </c>
      <c r="AK4" s="145">
        <v>5</v>
      </c>
    </row>
    <row r="5" spans="1:37" x14ac:dyDescent="0.35">
      <c r="A5">
        <f t="shared" si="0"/>
        <v>14</v>
      </c>
      <c r="B5" s="8" t="s">
        <v>11</v>
      </c>
      <c r="C5" s="9" t="s">
        <v>209</v>
      </c>
      <c r="D5" s="10">
        <v>11</v>
      </c>
      <c r="E5" s="9" t="s">
        <v>221</v>
      </c>
      <c r="F5" s="10">
        <v>9</v>
      </c>
      <c r="G5" s="9" t="s">
        <v>217</v>
      </c>
      <c r="H5" s="10">
        <v>12</v>
      </c>
      <c r="I5" s="9" t="s">
        <v>237</v>
      </c>
      <c r="J5" s="10">
        <v>6</v>
      </c>
      <c r="K5" s="9" t="s">
        <v>244</v>
      </c>
      <c r="L5" s="10">
        <v>7</v>
      </c>
      <c r="M5" s="9" t="s">
        <v>224</v>
      </c>
      <c r="N5" s="10">
        <v>2</v>
      </c>
      <c r="O5" s="9" t="s">
        <v>220</v>
      </c>
      <c r="P5" s="10">
        <v>10</v>
      </c>
      <c r="Q5" s="9" t="s">
        <v>218</v>
      </c>
      <c r="R5" s="10">
        <v>15</v>
      </c>
      <c r="S5" s="9" t="s">
        <v>223</v>
      </c>
      <c r="T5" s="10">
        <v>8</v>
      </c>
      <c r="U5" s="9" t="s">
        <v>222</v>
      </c>
      <c r="V5" s="10">
        <v>1</v>
      </c>
      <c r="W5" s="9" t="s">
        <v>212</v>
      </c>
      <c r="X5" s="10">
        <v>13</v>
      </c>
      <c r="Y5" s="9" t="s">
        <v>215</v>
      </c>
      <c r="Z5" s="10">
        <v>14</v>
      </c>
      <c r="AA5" s="9" t="s">
        <v>211</v>
      </c>
      <c r="AB5" s="10">
        <v>4</v>
      </c>
      <c r="AC5" s="9" t="s">
        <v>216</v>
      </c>
      <c r="AD5" s="10">
        <v>16</v>
      </c>
      <c r="AE5" s="9" t="s">
        <v>214</v>
      </c>
      <c r="AF5" s="10">
        <v>3</v>
      </c>
      <c r="AG5" s="9" t="s">
        <v>206</v>
      </c>
      <c r="AH5" s="10">
        <v>5</v>
      </c>
      <c r="AI5" s="11">
        <f t="shared" si="1"/>
        <v>136</v>
      </c>
      <c r="AJ5" s="11">
        <f t="shared" si="2"/>
        <v>76</v>
      </c>
    </row>
    <row r="6" spans="1:37" x14ac:dyDescent="0.35">
      <c r="A6">
        <f t="shared" si="0"/>
        <v>5</v>
      </c>
      <c r="B6" s="4" t="s">
        <v>2</v>
      </c>
      <c r="C6" s="5" t="s">
        <v>127</v>
      </c>
      <c r="D6" s="149">
        <v>12</v>
      </c>
      <c r="E6" s="5" t="s">
        <v>190</v>
      </c>
      <c r="F6" s="149">
        <v>1</v>
      </c>
      <c r="G6" s="5" t="s">
        <v>107</v>
      </c>
      <c r="H6" s="149">
        <v>4</v>
      </c>
      <c r="I6" s="5" t="s">
        <v>109</v>
      </c>
      <c r="J6" s="149">
        <v>6</v>
      </c>
      <c r="K6" s="5" t="s">
        <v>204</v>
      </c>
      <c r="L6" s="149">
        <v>3</v>
      </c>
      <c r="M6" s="5" t="s">
        <v>195</v>
      </c>
      <c r="N6" s="149">
        <v>5</v>
      </c>
      <c r="O6" s="5" t="s">
        <v>181</v>
      </c>
      <c r="P6" s="149">
        <v>14</v>
      </c>
      <c r="Q6" s="5" t="s">
        <v>143</v>
      </c>
      <c r="R6" s="149">
        <v>15</v>
      </c>
      <c r="S6" s="5" t="s">
        <v>232</v>
      </c>
      <c r="T6" s="149">
        <v>10</v>
      </c>
      <c r="U6" s="5" t="s">
        <v>194</v>
      </c>
      <c r="V6" s="149">
        <v>7</v>
      </c>
      <c r="W6" s="5" t="s">
        <v>150</v>
      </c>
      <c r="X6" s="149">
        <v>11</v>
      </c>
      <c r="Y6" s="5" t="s">
        <v>180</v>
      </c>
      <c r="Z6" s="149">
        <v>16</v>
      </c>
      <c r="AA6" s="5" t="s">
        <v>192</v>
      </c>
      <c r="AB6" s="149">
        <v>9</v>
      </c>
      <c r="AC6" s="5" t="s">
        <v>146</v>
      </c>
      <c r="AD6" s="149">
        <v>13</v>
      </c>
      <c r="AE6" s="5" t="s">
        <v>145</v>
      </c>
      <c r="AF6" s="149">
        <v>2</v>
      </c>
      <c r="AG6" s="5" t="s">
        <v>189</v>
      </c>
      <c r="AH6" s="149">
        <v>8</v>
      </c>
      <c r="AI6" s="7">
        <f t="shared" si="1"/>
        <v>136</v>
      </c>
      <c r="AJ6" s="7">
        <f t="shared" si="2"/>
        <v>90</v>
      </c>
    </row>
    <row r="7" spans="1:37" x14ac:dyDescent="0.35">
      <c r="A7">
        <f t="shared" si="0"/>
        <v>11</v>
      </c>
      <c r="B7" s="8" t="s">
        <v>5</v>
      </c>
      <c r="C7" s="9" t="s">
        <v>209</v>
      </c>
      <c r="D7" s="10">
        <v>12</v>
      </c>
      <c r="E7" s="9" t="s">
        <v>221</v>
      </c>
      <c r="F7" s="10">
        <v>1</v>
      </c>
      <c r="G7" s="9" t="s">
        <v>217</v>
      </c>
      <c r="H7" s="10">
        <v>4</v>
      </c>
      <c r="I7" s="9" t="s">
        <v>237</v>
      </c>
      <c r="J7" s="10">
        <v>6</v>
      </c>
      <c r="K7" s="9" t="s">
        <v>244</v>
      </c>
      <c r="L7" s="10">
        <v>3</v>
      </c>
      <c r="M7" s="9" t="s">
        <v>224</v>
      </c>
      <c r="N7" s="10">
        <v>7</v>
      </c>
      <c r="O7" s="9" t="s">
        <v>220</v>
      </c>
      <c r="P7" s="10">
        <v>13</v>
      </c>
      <c r="Q7" s="9" t="s">
        <v>218</v>
      </c>
      <c r="R7" s="10">
        <v>16</v>
      </c>
      <c r="S7" s="9" t="s">
        <v>223</v>
      </c>
      <c r="T7" s="10">
        <v>2</v>
      </c>
      <c r="U7" s="9" t="s">
        <v>229</v>
      </c>
      <c r="V7" s="10">
        <v>11</v>
      </c>
      <c r="W7" s="9" t="s">
        <v>212</v>
      </c>
      <c r="X7" s="10">
        <v>8</v>
      </c>
      <c r="Y7" s="9" t="s">
        <v>215</v>
      </c>
      <c r="Z7" s="10">
        <v>14</v>
      </c>
      <c r="AA7" s="9" t="s">
        <v>210</v>
      </c>
      <c r="AB7" s="10">
        <v>9</v>
      </c>
      <c r="AC7" s="9" t="s">
        <v>216</v>
      </c>
      <c r="AD7" s="10">
        <v>15</v>
      </c>
      <c r="AE7" s="9" t="s">
        <v>214</v>
      </c>
      <c r="AF7" s="10">
        <v>5</v>
      </c>
      <c r="AG7" s="9" t="s">
        <v>206</v>
      </c>
      <c r="AH7" s="10">
        <v>10</v>
      </c>
      <c r="AI7" s="11">
        <f t="shared" si="1"/>
        <v>136</v>
      </c>
      <c r="AJ7" s="11">
        <f t="shared" si="2"/>
        <v>81</v>
      </c>
    </row>
    <row r="8" spans="1:37" x14ac:dyDescent="0.35">
      <c r="A8">
        <f t="shared" si="0"/>
        <v>4</v>
      </c>
      <c r="B8" s="4" t="s">
        <v>13</v>
      </c>
      <c r="C8" s="5" t="s">
        <v>209</v>
      </c>
      <c r="D8" s="149">
        <v>11</v>
      </c>
      <c r="E8" s="5" t="s">
        <v>221</v>
      </c>
      <c r="F8" s="149">
        <v>1</v>
      </c>
      <c r="G8" s="5" t="s">
        <v>217</v>
      </c>
      <c r="H8" s="149">
        <v>6</v>
      </c>
      <c r="I8" s="5" t="s">
        <v>237</v>
      </c>
      <c r="J8" s="149">
        <v>4</v>
      </c>
      <c r="K8" s="5" t="s">
        <v>244</v>
      </c>
      <c r="L8" s="149">
        <v>8</v>
      </c>
      <c r="M8" s="5" t="s">
        <v>224</v>
      </c>
      <c r="N8" s="149">
        <v>3</v>
      </c>
      <c r="O8" s="5" t="s">
        <v>220</v>
      </c>
      <c r="P8" s="149">
        <v>13</v>
      </c>
      <c r="Q8" s="5" t="s">
        <v>218</v>
      </c>
      <c r="R8" s="149">
        <v>15</v>
      </c>
      <c r="S8" s="5" t="s">
        <v>223</v>
      </c>
      <c r="T8" s="149">
        <v>7</v>
      </c>
      <c r="U8" s="5" t="s">
        <v>229</v>
      </c>
      <c r="V8" s="149">
        <v>5</v>
      </c>
      <c r="W8" s="5" t="s">
        <v>212</v>
      </c>
      <c r="X8" s="149">
        <v>12</v>
      </c>
      <c r="Y8" s="5" t="s">
        <v>215</v>
      </c>
      <c r="Z8" s="149">
        <v>16</v>
      </c>
      <c r="AA8" s="5" t="s">
        <v>210</v>
      </c>
      <c r="AB8" s="149">
        <v>9</v>
      </c>
      <c r="AC8" s="5" t="s">
        <v>216</v>
      </c>
      <c r="AD8" s="149">
        <v>14</v>
      </c>
      <c r="AE8" s="5" t="s">
        <v>214</v>
      </c>
      <c r="AF8" s="149">
        <v>2</v>
      </c>
      <c r="AG8" s="5" t="s">
        <v>206</v>
      </c>
      <c r="AH8" s="149">
        <v>10</v>
      </c>
      <c r="AI8" s="7">
        <f t="shared" si="1"/>
        <v>136</v>
      </c>
      <c r="AJ8" s="7">
        <f t="shared" si="2"/>
        <v>92</v>
      </c>
    </row>
    <row r="9" spans="1:37" x14ac:dyDescent="0.35">
      <c r="A9">
        <f t="shared" si="0"/>
        <v>9</v>
      </c>
      <c r="B9" s="8" t="s">
        <v>9</v>
      </c>
      <c r="C9" s="9" t="s">
        <v>127</v>
      </c>
      <c r="D9" s="10">
        <v>14</v>
      </c>
      <c r="E9" s="9" t="s">
        <v>190</v>
      </c>
      <c r="F9" s="10">
        <v>3</v>
      </c>
      <c r="G9" s="9" t="s">
        <v>107</v>
      </c>
      <c r="H9" s="10">
        <v>2</v>
      </c>
      <c r="I9" s="9" t="s">
        <v>109</v>
      </c>
      <c r="J9" s="10">
        <v>10</v>
      </c>
      <c r="K9" s="9" t="s">
        <v>204</v>
      </c>
      <c r="L9" s="10">
        <v>13</v>
      </c>
      <c r="M9" s="9" t="s">
        <v>203</v>
      </c>
      <c r="N9" s="10">
        <v>5</v>
      </c>
      <c r="O9" s="9" t="s">
        <v>181</v>
      </c>
      <c r="P9" s="10">
        <v>15</v>
      </c>
      <c r="Q9" s="9" t="s">
        <v>143</v>
      </c>
      <c r="R9" s="10">
        <v>11</v>
      </c>
      <c r="S9" s="9" t="s">
        <v>232</v>
      </c>
      <c r="T9" s="10">
        <v>16</v>
      </c>
      <c r="U9" s="9" t="s">
        <v>194</v>
      </c>
      <c r="V9" s="10">
        <v>9</v>
      </c>
      <c r="W9" s="9" t="s">
        <v>231</v>
      </c>
      <c r="X9" s="10">
        <v>1</v>
      </c>
      <c r="Y9" s="9" t="s">
        <v>180</v>
      </c>
      <c r="Z9" s="10">
        <v>12</v>
      </c>
      <c r="AA9" s="9" t="s">
        <v>192</v>
      </c>
      <c r="AB9" s="10">
        <v>4</v>
      </c>
      <c r="AC9" s="9" t="s">
        <v>146</v>
      </c>
      <c r="AD9" s="10">
        <v>8</v>
      </c>
      <c r="AE9" s="9" t="s">
        <v>149</v>
      </c>
      <c r="AF9" s="10">
        <v>7</v>
      </c>
      <c r="AG9" s="9" t="s">
        <v>189</v>
      </c>
      <c r="AH9" s="10">
        <v>6</v>
      </c>
      <c r="AI9" s="11">
        <f t="shared" si="1"/>
        <v>136</v>
      </c>
      <c r="AJ9" s="11">
        <f t="shared" si="2"/>
        <v>84</v>
      </c>
    </row>
    <row r="10" spans="1:37" x14ac:dyDescent="0.35">
      <c r="A10">
        <f t="shared" si="0"/>
        <v>13</v>
      </c>
      <c r="B10" s="4" t="s">
        <v>10</v>
      </c>
      <c r="C10" s="5" t="s">
        <v>209</v>
      </c>
      <c r="D10" s="148">
        <v>11</v>
      </c>
      <c r="E10" s="5" t="s">
        <v>221</v>
      </c>
      <c r="F10" s="148">
        <v>10</v>
      </c>
      <c r="G10" s="5" t="s">
        <v>217</v>
      </c>
      <c r="H10" s="148">
        <v>6</v>
      </c>
      <c r="I10" s="5" t="s">
        <v>237</v>
      </c>
      <c r="J10" s="148">
        <v>4</v>
      </c>
      <c r="K10" s="5" t="s">
        <v>244</v>
      </c>
      <c r="L10" s="148">
        <v>9</v>
      </c>
      <c r="M10" s="5" t="s">
        <v>213</v>
      </c>
      <c r="N10" s="148">
        <v>8</v>
      </c>
      <c r="O10" s="5" t="s">
        <v>220</v>
      </c>
      <c r="P10" s="148">
        <v>14</v>
      </c>
      <c r="Q10" s="5" t="s">
        <v>218</v>
      </c>
      <c r="R10" s="148">
        <v>7</v>
      </c>
      <c r="S10" s="5" t="s">
        <v>223</v>
      </c>
      <c r="T10" s="148">
        <v>13</v>
      </c>
      <c r="U10" s="5" t="s">
        <v>229</v>
      </c>
      <c r="V10" s="148">
        <v>12</v>
      </c>
      <c r="W10" s="5" t="s">
        <v>212</v>
      </c>
      <c r="X10" s="148">
        <v>1</v>
      </c>
      <c r="Y10" s="5" t="s">
        <v>215</v>
      </c>
      <c r="Z10" s="148">
        <v>16</v>
      </c>
      <c r="AA10" s="5" t="s">
        <v>210</v>
      </c>
      <c r="AB10" s="148">
        <v>15</v>
      </c>
      <c r="AC10" s="5" t="s">
        <v>216</v>
      </c>
      <c r="AD10" s="148">
        <v>5</v>
      </c>
      <c r="AE10" s="5" t="s">
        <v>235</v>
      </c>
      <c r="AF10" s="148">
        <v>2</v>
      </c>
      <c r="AG10" s="5" t="s">
        <v>206</v>
      </c>
      <c r="AH10" s="148">
        <v>3</v>
      </c>
      <c r="AI10" s="7">
        <f t="shared" si="1"/>
        <v>136</v>
      </c>
      <c r="AJ10" s="7">
        <f t="shared" si="2"/>
        <v>78</v>
      </c>
    </row>
    <row r="11" spans="1:37" x14ac:dyDescent="0.35">
      <c r="A11">
        <f t="shared" si="0"/>
        <v>15</v>
      </c>
      <c r="B11" s="8" t="s">
        <v>14</v>
      </c>
      <c r="C11" s="9" t="s">
        <v>209</v>
      </c>
      <c r="D11" s="10">
        <v>11</v>
      </c>
      <c r="E11" s="9" t="s">
        <v>207</v>
      </c>
      <c r="F11" s="10">
        <v>1</v>
      </c>
      <c r="G11" s="9" t="s">
        <v>217</v>
      </c>
      <c r="H11" s="10">
        <v>12</v>
      </c>
      <c r="I11" s="9" t="s">
        <v>237</v>
      </c>
      <c r="J11" s="10">
        <v>10</v>
      </c>
      <c r="K11" s="9" t="s">
        <v>251</v>
      </c>
      <c r="L11" s="10">
        <v>2</v>
      </c>
      <c r="M11" s="9" t="s">
        <v>224</v>
      </c>
      <c r="N11" s="10">
        <v>3</v>
      </c>
      <c r="O11" s="9" t="s">
        <v>220</v>
      </c>
      <c r="P11" s="10">
        <v>16</v>
      </c>
      <c r="Q11" s="9" t="s">
        <v>218</v>
      </c>
      <c r="R11" s="10">
        <v>13</v>
      </c>
      <c r="S11" s="9" t="s">
        <v>223</v>
      </c>
      <c r="T11" s="10">
        <v>6</v>
      </c>
      <c r="U11" s="9" t="s">
        <v>229</v>
      </c>
      <c r="V11" s="10">
        <v>9</v>
      </c>
      <c r="W11" s="9" t="s">
        <v>212</v>
      </c>
      <c r="X11" s="10">
        <v>8</v>
      </c>
      <c r="Y11" s="9" t="s">
        <v>215</v>
      </c>
      <c r="Z11" s="10">
        <v>15</v>
      </c>
      <c r="AA11" s="9" t="s">
        <v>210</v>
      </c>
      <c r="AB11" s="10">
        <v>5</v>
      </c>
      <c r="AC11" s="9" t="s">
        <v>216</v>
      </c>
      <c r="AD11" s="10">
        <v>14</v>
      </c>
      <c r="AE11" s="9" t="s">
        <v>214</v>
      </c>
      <c r="AF11" s="10">
        <v>4</v>
      </c>
      <c r="AG11" s="9" t="s">
        <v>206</v>
      </c>
      <c r="AH11" s="10">
        <v>7</v>
      </c>
      <c r="AI11" s="11">
        <f t="shared" si="1"/>
        <v>136</v>
      </c>
      <c r="AJ11" s="11">
        <f t="shared" si="2"/>
        <v>75</v>
      </c>
    </row>
    <row r="12" spans="1:37" x14ac:dyDescent="0.35">
      <c r="A12">
        <f t="shared" si="0"/>
        <v>18</v>
      </c>
      <c r="B12" s="4" t="s">
        <v>12</v>
      </c>
      <c r="C12" s="5" t="s">
        <v>127</v>
      </c>
      <c r="D12" s="149">
        <v>16</v>
      </c>
      <c r="E12" s="5" t="s">
        <v>190</v>
      </c>
      <c r="F12" s="149">
        <v>1</v>
      </c>
      <c r="G12" s="5" t="s">
        <v>107</v>
      </c>
      <c r="H12" s="149">
        <v>2</v>
      </c>
      <c r="I12" s="5" t="s">
        <v>109</v>
      </c>
      <c r="J12" s="149">
        <v>15</v>
      </c>
      <c r="K12" s="5" t="s">
        <v>204</v>
      </c>
      <c r="L12" s="149">
        <v>3</v>
      </c>
      <c r="M12" s="5" t="s">
        <v>195</v>
      </c>
      <c r="N12" s="149">
        <v>4</v>
      </c>
      <c r="O12" s="5" t="s">
        <v>181</v>
      </c>
      <c r="P12" s="149">
        <v>5</v>
      </c>
      <c r="Q12" s="5" t="s">
        <v>143</v>
      </c>
      <c r="R12" s="149">
        <v>14</v>
      </c>
      <c r="S12" s="5" t="s">
        <v>232</v>
      </c>
      <c r="T12" s="149">
        <v>6</v>
      </c>
      <c r="U12" s="5" t="s">
        <v>194</v>
      </c>
      <c r="V12" s="149">
        <v>7</v>
      </c>
      <c r="W12" s="5" t="s">
        <v>150</v>
      </c>
      <c r="X12" s="149">
        <v>8</v>
      </c>
      <c r="Y12" s="5" t="s">
        <v>180</v>
      </c>
      <c r="Z12" s="149">
        <v>13</v>
      </c>
      <c r="AA12" s="5" t="s">
        <v>193</v>
      </c>
      <c r="AB12" s="149">
        <v>9</v>
      </c>
      <c r="AC12" s="5" t="s">
        <v>146</v>
      </c>
      <c r="AD12" s="149">
        <v>12</v>
      </c>
      <c r="AE12" s="5" t="s">
        <v>145</v>
      </c>
      <c r="AF12" s="149">
        <v>10</v>
      </c>
      <c r="AG12" s="5" t="s">
        <v>189</v>
      </c>
      <c r="AH12" s="149">
        <v>11</v>
      </c>
      <c r="AI12" s="7">
        <f t="shared" si="1"/>
        <v>136</v>
      </c>
      <c r="AJ12" s="7">
        <f t="shared" si="2"/>
        <v>63</v>
      </c>
    </row>
    <row r="13" spans="1:37" x14ac:dyDescent="0.35">
      <c r="A13">
        <f t="shared" si="0"/>
        <v>10</v>
      </c>
      <c r="B13" s="8" t="s">
        <v>8</v>
      </c>
      <c r="C13" s="9" t="s">
        <v>127</v>
      </c>
      <c r="D13" s="10">
        <v>15</v>
      </c>
      <c r="E13" s="9" t="s">
        <v>190</v>
      </c>
      <c r="F13" s="10">
        <v>1</v>
      </c>
      <c r="G13" s="9" t="s">
        <v>107</v>
      </c>
      <c r="H13" s="10">
        <v>4</v>
      </c>
      <c r="I13" s="9" t="s">
        <v>109</v>
      </c>
      <c r="J13" s="10">
        <v>10</v>
      </c>
      <c r="K13" s="9" t="s">
        <v>204</v>
      </c>
      <c r="L13" s="10">
        <v>3</v>
      </c>
      <c r="M13" s="9" t="s">
        <v>195</v>
      </c>
      <c r="N13" s="10">
        <v>8</v>
      </c>
      <c r="O13" s="9" t="s">
        <v>181</v>
      </c>
      <c r="P13" s="10">
        <v>13</v>
      </c>
      <c r="Q13" s="9" t="s">
        <v>143</v>
      </c>
      <c r="R13" s="10">
        <v>11</v>
      </c>
      <c r="S13" s="9" t="s">
        <v>232</v>
      </c>
      <c r="T13" s="10">
        <v>7</v>
      </c>
      <c r="U13" s="9" t="s">
        <v>194</v>
      </c>
      <c r="V13" s="10">
        <v>12</v>
      </c>
      <c r="W13" s="9" t="s">
        <v>150</v>
      </c>
      <c r="X13" s="10">
        <v>5</v>
      </c>
      <c r="Y13" s="9" t="s">
        <v>180</v>
      </c>
      <c r="Z13" s="10">
        <v>16</v>
      </c>
      <c r="AA13" s="9" t="s">
        <v>192</v>
      </c>
      <c r="AB13" s="10">
        <v>9</v>
      </c>
      <c r="AC13" s="9" t="s">
        <v>146</v>
      </c>
      <c r="AD13" s="10">
        <v>14</v>
      </c>
      <c r="AE13" s="9" t="s">
        <v>145</v>
      </c>
      <c r="AF13" s="10">
        <v>2</v>
      </c>
      <c r="AG13" s="9" t="s">
        <v>189</v>
      </c>
      <c r="AH13" s="10">
        <v>6</v>
      </c>
      <c r="AI13" s="11">
        <f t="shared" si="1"/>
        <v>136</v>
      </c>
      <c r="AJ13" s="11">
        <f t="shared" si="2"/>
        <v>82</v>
      </c>
    </row>
    <row r="14" spans="1:37" x14ac:dyDescent="0.35">
      <c r="A14">
        <f t="shared" si="0"/>
        <v>1</v>
      </c>
      <c r="B14" s="4" t="s">
        <v>6</v>
      </c>
      <c r="C14" s="5" t="s">
        <v>394</v>
      </c>
      <c r="D14" s="148">
        <v>2</v>
      </c>
      <c r="E14" s="5" t="s">
        <v>147</v>
      </c>
      <c r="F14" s="148">
        <v>10</v>
      </c>
      <c r="G14" s="5" t="s">
        <v>107</v>
      </c>
      <c r="H14" s="148">
        <v>4</v>
      </c>
      <c r="I14" s="5" t="s">
        <v>109</v>
      </c>
      <c r="J14" s="148">
        <v>3</v>
      </c>
      <c r="K14" s="5" t="s">
        <v>204</v>
      </c>
      <c r="L14" s="148">
        <v>7</v>
      </c>
      <c r="M14" s="5" t="s">
        <v>195</v>
      </c>
      <c r="N14" s="148">
        <v>11</v>
      </c>
      <c r="O14" s="5" t="s">
        <v>181</v>
      </c>
      <c r="P14" s="148">
        <v>13</v>
      </c>
      <c r="Q14" s="5" t="s">
        <v>143</v>
      </c>
      <c r="R14" s="148">
        <v>15</v>
      </c>
      <c r="S14" s="5" t="s">
        <v>241</v>
      </c>
      <c r="T14" s="148">
        <v>12</v>
      </c>
      <c r="U14" s="5" t="s">
        <v>252</v>
      </c>
      <c r="V14" s="148">
        <v>1</v>
      </c>
      <c r="W14" s="5" t="s">
        <v>250</v>
      </c>
      <c r="X14" s="148">
        <v>8</v>
      </c>
      <c r="Y14" s="5" t="s">
        <v>180</v>
      </c>
      <c r="Z14" s="148">
        <v>14</v>
      </c>
      <c r="AA14" s="5" t="s">
        <v>192</v>
      </c>
      <c r="AB14" s="148">
        <v>5</v>
      </c>
      <c r="AC14" s="5" t="s">
        <v>146</v>
      </c>
      <c r="AD14" s="148">
        <v>16</v>
      </c>
      <c r="AE14" s="5" t="s">
        <v>242</v>
      </c>
      <c r="AF14" s="148">
        <v>6</v>
      </c>
      <c r="AG14" s="5" t="s">
        <v>189</v>
      </c>
      <c r="AH14" s="148">
        <v>9</v>
      </c>
      <c r="AI14" s="7">
        <f t="shared" si="1"/>
        <v>136</v>
      </c>
      <c r="AJ14" s="7">
        <f t="shared" si="2"/>
        <v>96</v>
      </c>
    </row>
    <row r="15" spans="1:37" x14ac:dyDescent="0.35">
      <c r="A15">
        <f t="shared" si="0"/>
        <v>2</v>
      </c>
      <c r="B15" s="8" t="s">
        <v>4</v>
      </c>
      <c r="C15" s="9" t="s">
        <v>127</v>
      </c>
      <c r="D15" s="10">
        <v>7</v>
      </c>
      <c r="E15" s="9" t="s">
        <v>190</v>
      </c>
      <c r="F15" s="10">
        <v>3</v>
      </c>
      <c r="G15" s="9" t="s">
        <v>107</v>
      </c>
      <c r="H15" s="10">
        <v>15</v>
      </c>
      <c r="I15" s="9" t="s">
        <v>109</v>
      </c>
      <c r="J15" s="10">
        <v>2</v>
      </c>
      <c r="K15" s="9" t="s">
        <v>204</v>
      </c>
      <c r="L15" s="10">
        <v>4</v>
      </c>
      <c r="M15" s="9" t="s">
        <v>195</v>
      </c>
      <c r="N15" s="10">
        <v>10</v>
      </c>
      <c r="O15" s="9" t="s">
        <v>181</v>
      </c>
      <c r="P15" s="10">
        <v>14</v>
      </c>
      <c r="Q15" s="9" t="s">
        <v>143</v>
      </c>
      <c r="R15" s="10">
        <v>9</v>
      </c>
      <c r="S15" s="9" t="s">
        <v>232</v>
      </c>
      <c r="T15" s="10">
        <v>6</v>
      </c>
      <c r="U15" s="9" t="s">
        <v>194</v>
      </c>
      <c r="V15" s="10">
        <v>1</v>
      </c>
      <c r="W15" s="9" t="s">
        <v>150</v>
      </c>
      <c r="X15" s="10">
        <v>12</v>
      </c>
      <c r="Y15" s="9" t="s">
        <v>180</v>
      </c>
      <c r="Z15" s="10">
        <v>16</v>
      </c>
      <c r="AA15" s="9" t="s">
        <v>192</v>
      </c>
      <c r="AB15" s="10">
        <v>5</v>
      </c>
      <c r="AC15" s="9" t="s">
        <v>146</v>
      </c>
      <c r="AD15" s="10">
        <v>13</v>
      </c>
      <c r="AE15" s="9" t="s">
        <v>145</v>
      </c>
      <c r="AF15" s="10">
        <v>8</v>
      </c>
      <c r="AG15" s="9" t="s">
        <v>189</v>
      </c>
      <c r="AH15" s="10">
        <v>11</v>
      </c>
      <c r="AI15" s="11">
        <f t="shared" si="1"/>
        <v>136</v>
      </c>
      <c r="AJ15" s="11">
        <f t="shared" si="2"/>
        <v>94</v>
      </c>
    </row>
    <row r="16" spans="1:37" x14ac:dyDescent="0.35">
      <c r="A16">
        <f t="shared" si="0"/>
        <v>6</v>
      </c>
      <c r="B16" s="4" t="s">
        <v>7</v>
      </c>
      <c r="C16" s="5" t="s">
        <v>127</v>
      </c>
      <c r="D16" s="147">
        <v>10</v>
      </c>
      <c r="E16" s="5" t="s">
        <v>147</v>
      </c>
      <c r="F16" s="147">
        <v>2</v>
      </c>
      <c r="G16" s="5" t="s">
        <v>107</v>
      </c>
      <c r="H16" s="147">
        <v>8</v>
      </c>
      <c r="I16" s="5" t="s">
        <v>109</v>
      </c>
      <c r="J16" s="147">
        <v>4</v>
      </c>
      <c r="K16" s="5" t="s">
        <v>249</v>
      </c>
      <c r="L16" s="147">
        <v>3</v>
      </c>
      <c r="M16" s="5" t="s">
        <v>195</v>
      </c>
      <c r="N16" s="147">
        <v>9</v>
      </c>
      <c r="O16" s="5" t="s">
        <v>181</v>
      </c>
      <c r="P16" s="147">
        <v>13</v>
      </c>
      <c r="Q16" s="5" t="s">
        <v>143</v>
      </c>
      <c r="R16" s="147">
        <v>14</v>
      </c>
      <c r="S16" s="5" t="s">
        <v>232</v>
      </c>
      <c r="T16" s="147">
        <v>5</v>
      </c>
      <c r="U16" s="5" t="s">
        <v>194</v>
      </c>
      <c r="V16" s="147">
        <v>7</v>
      </c>
      <c r="W16" s="5" t="s">
        <v>150</v>
      </c>
      <c r="X16" s="147">
        <v>12</v>
      </c>
      <c r="Y16" s="5" t="s">
        <v>180</v>
      </c>
      <c r="Z16" s="147">
        <v>16</v>
      </c>
      <c r="AA16" s="5" t="s">
        <v>192</v>
      </c>
      <c r="AB16" s="147">
        <v>6</v>
      </c>
      <c r="AC16" s="5" t="s">
        <v>146</v>
      </c>
      <c r="AD16" s="147">
        <v>15</v>
      </c>
      <c r="AE16" s="5" t="s">
        <v>145</v>
      </c>
      <c r="AF16" s="147">
        <v>1</v>
      </c>
      <c r="AG16" s="5" t="s">
        <v>189</v>
      </c>
      <c r="AH16" s="147">
        <v>11</v>
      </c>
      <c r="AI16" s="7">
        <f t="shared" si="1"/>
        <v>136</v>
      </c>
      <c r="AJ16" s="7">
        <f t="shared" si="2"/>
        <v>87</v>
      </c>
    </row>
    <row r="17" spans="1:36" x14ac:dyDescent="0.35">
      <c r="A17">
        <f t="shared" si="0"/>
        <v>6</v>
      </c>
      <c r="B17" s="38" t="s">
        <v>71</v>
      </c>
      <c r="C17" s="36" t="s">
        <v>127</v>
      </c>
      <c r="D17" s="37">
        <v>16</v>
      </c>
      <c r="E17" s="36" t="s">
        <v>190</v>
      </c>
      <c r="F17" s="37">
        <v>3</v>
      </c>
      <c r="G17" s="36" t="s">
        <v>107</v>
      </c>
      <c r="H17" s="37">
        <v>4</v>
      </c>
      <c r="I17" s="36" t="s">
        <v>109</v>
      </c>
      <c r="J17" s="37">
        <v>11</v>
      </c>
      <c r="K17" s="36" t="s">
        <v>204</v>
      </c>
      <c r="L17" s="37">
        <v>5</v>
      </c>
      <c r="M17" s="36" t="s">
        <v>195</v>
      </c>
      <c r="N17" s="37">
        <v>12</v>
      </c>
      <c r="O17" s="36" t="s">
        <v>181</v>
      </c>
      <c r="P17" s="37">
        <v>13</v>
      </c>
      <c r="Q17" s="36" t="s">
        <v>143</v>
      </c>
      <c r="R17" s="37">
        <v>1</v>
      </c>
      <c r="S17" s="36" t="s">
        <v>232</v>
      </c>
      <c r="T17" s="37">
        <v>7</v>
      </c>
      <c r="U17" s="36" t="s">
        <v>194</v>
      </c>
      <c r="V17" s="37">
        <v>6</v>
      </c>
      <c r="W17" s="36" t="s">
        <v>150</v>
      </c>
      <c r="X17" s="37">
        <v>8</v>
      </c>
      <c r="Y17" s="36" t="s">
        <v>180</v>
      </c>
      <c r="Z17" s="37">
        <v>15</v>
      </c>
      <c r="AA17" s="36" t="s">
        <v>192</v>
      </c>
      <c r="AB17" s="37">
        <v>14</v>
      </c>
      <c r="AC17" s="36" t="s">
        <v>146</v>
      </c>
      <c r="AD17" s="37">
        <v>10</v>
      </c>
      <c r="AE17" s="36" t="s">
        <v>145</v>
      </c>
      <c r="AF17" s="37">
        <v>9</v>
      </c>
      <c r="AG17" s="36" t="s">
        <v>108</v>
      </c>
      <c r="AH17" s="37">
        <v>2</v>
      </c>
      <c r="AI17" s="34">
        <f t="shared" si="1"/>
        <v>136</v>
      </c>
      <c r="AJ17" s="35">
        <f t="shared" si="2"/>
        <v>87</v>
      </c>
    </row>
    <row r="18" spans="1:36" x14ac:dyDescent="0.35">
      <c r="A18">
        <f t="shared" si="0"/>
        <v>11</v>
      </c>
      <c r="B18" s="4" t="s">
        <v>3</v>
      </c>
      <c r="C18" s="5" t="s">
        <v>127</v>
      </c>
      <c r="D18" s="148">
        <v>5</v>
      </c>
      <c r="E18" s="5" t="s">
        <v>147</v>
      </c>
      <c r="F18" s="148">
        <v>3</v>
      </c>
      <c r="G18" s="5" t="s">
        <v>107</v>
      </c>
      <c r="H18" s="148">
        <v>12</v>
      </c>
      <c r="I18" s="5" t="s">
        <v>109</v>
      </c>
      <c r="J18" s="148">
        <v>9</v>
      </c>
      <c r="K18" s="5" t="s">
        <v>204</v>
      </c>
      <c r="L18" s="148">
        <v>2</v>
      </c>
      <c r="M18" s="5" t="s">
        <v>195</v>
      </c>
      <c r="N18" s="148">
        <v>11</v>
      </c>
      <c r="O18" s="5" t="s">
        <v>181</v>
      </c>
      <c r="P18" s="148">
        <v>13</v>
      </c>
      <c r="Q18" s="5" t="s">
        <v>143</v>
      </c>
      <c r="R18" s="148">
        <v>15</v>
      </c>
      <c r="S18" s="5" t="s">
        <v>232</v>
      </c>
      <c r="T18" s="148">
        <v>4</v>
      </c>
      <c r="U18" s="5" t="s">
        <v>194</v>
      </c>
      <c r="V18" s="148">
        <v>10</v>
      </c>
      <c r="W18" s="5" t="s">
        <v>150</v>
      </c>
      <c r="X18" s="148">
        <v>7</v>
      </c>
      <c r="Y18" s="5" t="s">
        <v>180</v>
      </c>
      <c r="Z18" s="148">
        <v>16</v>
      </c>
      <c r="AA18" s="5" t="s">
        <v>192</v>
      </c>
      <c r="AB18" s="148">
        <v>6</v>
      </c>
      <c r="AC18" s="5" t="s">
        <v>146</v>
      </c>
      <c r="AD18" s="148">
        <v>14</v>
      </c>
      <c r="AE18" s="5" t="s">
        <v>145</v>
      </c>
      <c r="AF18" s="148">
        <v>1</v>
      </c>
      <c r="AG18" s="5" t="s">
        <v>189</v>
      </c>
      <c r="AH18" s="148">
        <v>8</v>
      </c>
      <c r="AI18" s="55">
        <f t="shared" si="1"/>
        <v>136</v>
      </c>
      <c r="AJ18" s="116">
        <f t="shared" si="2"/>
        <v>81</v>
      </c>
    </row>
    <row r="19" spans="1:36" x14ac:dyDescent="0.35">
      <c r="A19">
        <f t="shared" si="0"/>
        <v>2</v>
      </c>
      <c r="B19" s="38" t="s">
        <v>184</v>
      </c>
      <c r="C19" s="36" t="s">
        <v>127</v>
      </c>
      <c r="D19" s="37">
        <v>12</v>
      </c>
      <c r="E19" s="36" t="s">
        <v>190</v>
      </c>
      <c r="F19" s="37">
        <v>2</v>
      </c>
      <c r="G19" s="36" t="s">
        <v>107</v>
      </c>
      <c r="H19" s="37">
        <v>8</v>
      </c>
      <c r="I19" s="36" t="s">
        <v>109</v>
      </c>
      <c r="J19" s="37">
        <v>4</v>
      </c>
      <c r="K19" s="36" t="s">
        <v>204</v>
      </c>
      <c r="L19" s="37">
        <v>6</v>
      </c>
      <c r="M19" s="36" t="s">
        <v>195</v>
      </c>
      <c r="N19" s="37">
        <v>5</v>
      </c>
      <c r="O19" s="36" t="s">
        <v>181</v>
      </c>
      <c r="P19" s="37">
        <v>15</v>
      </c>
      <c r="Q19" s="36" t="s">
        <v>143</v>
      </c>
      <c r="R19" s="37">
        <v>14</v>
      </c>
      <c r="S19" s="36" t="s">
        <v>232</v>
      </c>
      <c r="T19" s="37">
        <v>11</v>
      </c>
      <c r="U19" s="36" t="s">
        <v>194</v>
      </c>
      <c r="V19" s="37">
        <v>3</v>
      </c>
      <c r="W19" s="36" t="s">
        <v>150</v>
      </c>
      <c r="X19" s="37">
        <v>9</v>
      </c>
      <c r="Y19" s="36" t="s">
        <v>180</v>
      </c>
      <c r="Z19" s="37">
        <v>16</v>
      </c>
      <c r="AA19" s="36" t="s">
        <v>192</v>
      </c>
      <c r="AB19" s="37">
        <v>10</v>
      </c>
      <c r="AC19" s="36" t="s">
        <v>146</v>
      </c>
      <c r="AD19" s="37">
        <v>13</v>
      </c>
      <c r="AE19" s="36" t="s">
        <v>145</v>
      </c>
      <c r="AF19" s="37">
        <v>1</v>
      </c>
      <c r="AG19" s="36" t="s">
        <v>189</v>
      </c>
      <c r="AH19" s="37">
        <v>7</v>
      </c>
      <c r="AI19" s="22">
        <f t="shared" si="1"/>
        <v>136</v>
      </c>
      <c r="AJ19" s="11">
        <f t="shared" si="2"/>
        <v>94</v>
      </c>
    </row>
    <row r="20" spans="1:36" x14ac:dyDescent="0.35">
      <c r="A20">
        <f t="shared" si="0"/>
        <v>16</v>
      </c>
      <c r="B20" s="4" t="s">
        <v>230</v>
      </c>
      <c r="C20" s="5" t="s">
        <v>127</v>
      </c>
      <c r="D20" s="146">
        <v>15</v>
      </c>
      <c r="E20" s="5" t="s">
        <v>147</v>
      </c>
      <c r="F20" s="146">
        <v>2</v>
      </c>
      <c r="G20" s="5" t="s">
        <v>107</v>
      </c>
      <c r="H20" s="146">
        <v>1</v>
      </c>
      <c r="I20" s="5" t="s">
        <v>109</v>
      </c>
      <c r="J20" s="146">
        <v>11</v>
      </c>
      <c r="K20" s="5" t="s">
        <v>249</v>
      </c>
      <c r="L20" s="146">
        <v>4</v>
      </c>
      <c r="M20" s="5" t="s">
        <v>195</v>
      </c>
      <c r="N20" s="146">
        <v>10</v>
      </c>
      <c r="O20" s="5" t="s">
        <v>181</v>
      </c>
      <c r="P20" s="146">
        <v>14</v>
      </c>
      <c r="Q20" s="5" t="s">
        <v>143</v>
      </c>
      <c r="R20" s="146">
        <v>13</v>
      </c>
      <c r="S20" s="5" t="s">
        <v>232</v>
      </c>
      <c r="T20" s="146">
        <v>8</v>
      </c>
      <c r="U20" s="5" t="s">
        <v>194</v>
      </c>
      <c r="V20" s="146">
        <v>9</v>
      </c>
      <c r="W20" s="5" t="s">
        <v>150</v>
      </c>
      <c r="X20" s="146">
        <v>5</v>
      </c>
      <c r="Y20" s="5" t="s">
        <v>180</v>
      </c>
      <c r="Z20" s="146">
        <v>16</v>
      </c>
      <c r="AA20" s="5" t="s">
        <v>193</v>
      </c>
      <c r="AB20" s="146">
        <v>3</v>
      </c>
      <c r="AC20" s="5" t="s">
        <v>146</v>
      </c>
      <c r="AD20" s="146">
        <v>12</v>
      </c>
      <c r="AE20" s="5" t="s">
        <v>145</v>
      </c>
      <c r="AF20" s="146">
        <v>6</v>
      </c>
      <c r="AG20" s="5" t="s">
        <v>189</v>
      </c>
      <c r="AH20" s="146">
        <v>7</v>
      </c>
      <c r="AI20" s="55">
        <f t="shared" si="1"/>
        <v>136</v>
      </c>
      <c r="AJ20" s="116">
        <f t="shared" si="2"/>
        <v>72</v>
      </c>
    </row>
    <row r="21" spans="1:36" ht="15" thickBot="1" x14ac:dyDescent="0.4">
      <c r="A21">
        <f t="shared" si="0"/>
        <v>17</v>
      </c>
      <c r="B21" s="38" t="s">
        <v>185</v>
      </c>
      <c r="C21" s="36" t="s">
        <v>127</v>
      </c>
      <c r="D21" s="37">
        <v>12</v>
      </c>
      <c r="E21" s="36" t="s">
        <v>190</v>
      </c>
      <c r="F21" s="37">
        <v>6</v>
      </c>
      <c r="G21" s="36" t="s">
        <v>107</v>
      </c>
      <c r="H21" s="37">
        <v>8</v>
      </c>
      <c r="I21" s="36" t="s">
        <v>109</v>
      </c>
      <c r="J21" s="37">
        <v>14</v>
      </c>
      <c r="K21" s="36" t="s">
        <v>249</v>
      </c>
      <c r="L21" s="37">
        <v>7</v>
      </c>
      <c r="M21" s="36" t="s">
        <v>195</v>
      </c>
      <c r="N21" s="37">
        <v>11</v>
      </c>
      <c r="O21" s="36" t="s">
        <v>181</v>
      </c>
      <c r="P21" s="37">
        <v>13</v>
      </c>
      <c r="Q21" s="36" t="s">
        <v>143</v>
      </c>
      <c r="R21" s="37">
        <v>10</v>
      </c>
      <c r="S21" s="36" t="s">
        <v>234</v>
      </c>
      <c r="T21" s="37">
        <v>3</v>
      </c>
      <c r="U21" s="36" t="s">
        <v>194</v>
      </c>
      <c r="V21" s="37">
        <v>5</v>
      </c>
      <c r="W21" s="36" t="s">
        <v>231</v>
      </c>
      <c r="X21" s="37">
        <v>1</v>
      </c>
      <c r="Y21" s="36" t="s">
        <v>180</v>
      </c>
      <c r="Z21" s="37">
        <v>16</v>
      </c>
      <c r="AA21" s="36" t="s">
        <v>193</v>
      </c>
      <c r="AB21" s="37">
        <v>2</v>
      </c>
      <c r="AC21" s="36" t="s">
        <v>146</v>
      </c>
      <c r="AD21" s="37">
        <v>15</v>
      </c>
      <c r="AE21" s="36" t="s">
        <v>149</v>
      </c>
      <c r="AF21" s="37">
        <v>9</v>
      </c>
      <c r="AG21" s="36" t="s">
        <v>108</v>
      </c>
      <c r="AH21" s="37">
        <v>4</v>
      </c>
      <c r="AI21" s="78">
        <f t="shared" si="1"/>
        <v>136</v>
      </c>
      <c r="AJ21" s="79">
        <f t="shared" si="2"/>
        <v>70</v>
      </c>
    </row>
    <row r="22" spans="1:36" ht="15" thickBot="1" x14ac:dyDescent="0.4">
      <c r="B22" s="39" t="s">
        <v>15</v>
      </c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20"/>
      <c r="AJ22" s="41"/>
    </row>
    <row r="23" spans="1:36" ht="15" thickBot="1" x14ac:dyDescent="0.4">
      <c r="C23" s="184" t="s">
        <v>183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6"/>
      <c r="AJ23" s="23"/>
    </row>
    <row r="24" spans="1:36" x14ac:dyDescent="0.35">
      <c r="F24" t="s">
        <v>33</v>
      </c>
    </row>
    <row r="27" spans="1:36" ht="15" thickBot="1" x14ac:dyDescent="0.4"/>
    <row r="28" spans="1:36" ht="15" thickBot="1" x14ac:dyDescent="0.4">
      <c r="B28" s="32" t="s">
        <v>0</v>
      </c>
      <c r="C28" s="181" t="str">
        <f>C3</f>
        <v>NO@DAL</v>
      </c>
      <c r="D28" s="181"/>
      <c r="E28" s="181" t="str">
        <f t="shared" ref="E28" si="3">E3</f>
        <v>BAL@ATL</v>
      </c>
      <c r="F28" s="181"/>
      <c r="G28" s="181" t="str">
        <f t="shared" ref="G28:AG28" si="4">G3</f>
        <v>CAR@TB</v>
      </c>
      <c r="H28" s="181"/>
      <c r="I28" s="181" t="str">
        <f t="shared" si="4"/>
        <v>CHI@NYG</v>
      </c>
      <c r="J28" s="181"/>
      <c r="K28" s="181" t="str">
        <f t="shared" si="4"/>
        <v>BUF@MIA</v>
      </c>
      <c r="L28" s="181"/>
      <c r="M28" s="181" t="str">
        <f t="shared" si="4"/>
        <v>DEN@CIN</v>
      </c>
      <c r="N28" s="181"/>
      <c r="O28" s="181" t="str">
        <f t="shared" si="4"/>
        <v>LAR@DET</v>
      </c>
      <c r="P28" s="181"/>
      <c r="Q28" s="181" t="str">
        <f t="shared" si="4"/>
        <v>ARI@GB</v>
      </c>
      <c r="R28" s="181"/>
      <c r="S28" s="181" t="str">
        <f t="shared" si="4"/>
        <v>CLE@HOU</v>
      </c>
      <c r="T28" s="181"/>
      <c r="U28" s="181" t="str">
        <f t="shared" si="4"/>
        <v>IND@JAX</v>
      </c>
      <c r="V28" s="181"/>
      <c r="W28" s="181" t="str">
        <f t="shared" si="4"/>
        <v>NYJ@TEN</v>
      </c>
      <c r="X28" s="181"/>
      <c r="Y28" s="181" t="str">
        <f t="shared" si="4"/>
        <v>KC@OAK</v>
      </c>
      <c r="Z28" s="181"/>
      <c r="AA28" s="181" t="str">
        <f t="shared" si="4"/>
        <v>MIN@NE</v>
      </c>
      <c r="AB28" s="181"/>
      <c r="AC28" s="181" t="str">
        <f t="shared" si="4"/>
        <v>SF@SEA</v>
      </c>
      <c r="AD28" s="181"/>
      <c r="AE28" s="181" t="str">
        <f t="shared" si="4"/>
        <v>LAC@PIT</v>
      </c>
      <c r="AF28" s="181"/>
      <c r="AG28" s="181" t="str">
        <f t="shared" si="4"/>
        <v>WAS@PHI</v>
      </c>
      <c r="AH28" s="181"/>
      <c r="AI28" s="25"/>
    </row>
    <row r="29" spans="1:36" x14ac:dyDescent="0.35">
      <c r="B29" s="31" t="str">
        <f t="shared" ref="B29:B42" si="5">B4</f>
        <v>Tyson</v>
      </c>
      <c r="C29" s="180" t="str">
        <f>IF(C4="dal",D4,"-")</f>
        <v>-</v>
      </c>
      <c r="D29" s="180"/>
      <c r="E29" s="180" t="str">
        <f>IF(E4="bal",F4,"-")</f>
        <v>-</v>
      </c>
      <c r="F29" s="180"/>
      <c r="G29" s="180" t="str">
        <f>IF(G4="tb",H4,"-")</f>
        <v>-</v>
      </c>
      <c r="H29" s="180"/>
      <c r="I29" s="180" t="str">
        <f>IF(I4="nyg",J4,"-")</f>
        <v>-</v>
      </c>
      <c r="J29" s="180"/>
      <c r="K29" s="180">
        <f>IF(K4="mia",L4,"-")</f>
        <v>3</v>
      </c>
      <c r="L29" s="180"/>
      <c r="M29" s="180">
        <f>IF(M4="den",N4,"-")</f>
        <v>10</v>
      </c>
      <c r="N29" s="180"/>
      <c r="O29" s="180">
        <f>IF(O4="lar",P4,"-")</f>
        <v>15</v>
      </c>
      <c r="P29" s="180"/>
      <c r="Q29" s="180" t="str">
        <f>IF(Q4="ari",R4,"-")</f>
        <v>-</v>
      </c>
      <c r="R29" s="180"/>
      <c r="S29" s="180">
        <f>IF(S4="hou",T4,"-")</f>
        <v>11</v>
      </c>
      <c r="T29" s="180"/>
      <c r="U29" s="180" t="str">
        <f>IF(U4="jax",V4,"-")</f>
        <v>-</v>
      </c>
      <c r="V29" s="180"/>
      <c r="W29" s="180">
        <f>IF(W4="ten",X4,"-")</f>
        <v>14</v>
      </c>
      <c r="X29" s="180"/>
      <c r="Y29" s="180">
        <f>IF(Y4="kc",Z4,"-")</f>
        <v>13</v>
      </c>
      <c r="Z29" s="180"/>
      <c r="AA29" s="180">
        <f>IF(AA4="ne",AB4,"-")</f>
        <v>8</v>
      </c>
      <c r="AB29" s="180"/>
      <c r="AC29" s="180">
        <f>IF(AC4="sea",AD4,"-")</f>
        <v>12</v>
      </c>
      <c r="AD29" s="180"/>
      <c r="AE29" s="180" t="str">
        <f>IF(AE4="lac",AF4,"-")</f>
        <v>-</v>
      </c>
      <c r="AF29" s="180"/>
      <c r="AG29" s="180" t="str">
        <f>IF(AG4="phi",AH4,"-")</f>
        <v>-</v>
      </c>
      <c r="AH29" s="180"/>
      <c r="AJ29" s="26">
        <f t="shared" ref="AJ29:AJ46" si="6">COUNTIF(C29:AH29,"&gt;=1")</f>
        <v>8</v>
      </c>
    </row>
    <row r="30" spans="1:36" x14ac:dyDescent="0.35">
      <c r="B30" s="14" t="str">
        <f t="shared" si="5"/>
        <v>Ben</v>
      </c>
      <c r="C30" s="171" t="str">
        <f t="shared" ref="C30:C46" si="7">IF(C5="dal",D5,"-")</f>
        <v>-</v>
      </c>
      <c r="D30" s="172"/>
      <c r="E30" s="171" t="str">
        <f t="shared" ref="E30:E46" si="8">IF(E5="bal",F5,"-")</f>
        <v>-</v>
      </c>
      <c r="F30" s="172"/>
      <c r="G30" s="171" t="str">
        <f t="shared" ref="G30:G46" si="9">IF(G5="tb",H5,"-")</f>
        <v>-</v>
      </c>
      <c r="H30" s="172"/>
      <c r="I30" s="171" t="str">
        <f t="shared" ref="I30:I46" si="10">IF(I5="nyg",J5,"-")</f>
        <v>-</v>
      </c>
      <c r="J30" s="172"/>
      <c r="K30" s="171">
        <f t="shared" ref="K30:K46" si="11">IF(K5="mia",L5,"-")</f>
        <v>7</v>
      </c>
      <c r="L30" s="172"/>
      <c r="M30" s="171">
        <f t="shared" ref="M30:M46" si="12">IF(M5="den",N5,"-")</f>
        <v>2</v>
      </c>
      <c r="N30" s="172"/>
      <c r="O30" s="171">
        <f t="shared" ref="O30:O46" si="13">IF(O5="lar",P5,"-")</f>
        <v>10</v>
      </c>
      <c r="P30" s="172"/>
      <c r="Q30" s="171" t="str">
        <f t="shared" ref="Q30:Q46" si="14">IF(Q5="ari",R5,"-")</f>
        <v>-</v>
      </c>
      <c r="R30" s="172"/>
      <c r="S30" s="171">
        <f t="shared" ref="S30:S46" si="15">IF(S5="hou",T5,"-")</f>
        <v>8</v>
      </c>
      <c r="T30" s="172"/>
      <c r="U30" s="171">
        <f t="shared" ref="U30:U46" si="16">IF(U5="jax",V5,"-")</f>
        <v>1</v>
      </c>
      <c r="V30" s="172"/>
      <c r="W30" s="171">
        <f t="shared" ref="W30:W46" si="17">IF(W5="ten",X5,"-")</f>
        <v>13</v>
      </c>
      <c r="X30" s="172"/>
      <c r="Y30" s="171">
        <f t="shared" ref="Y30:Y46" si="18">IF(Y5="kc",Z5,"-")</f>
        <v>14</v>
      </c>
      <c r="Z30" s="172"/>
      <c r="AA30" s="171" t="str">
        <f t="shared" ref="AA30:AA46" si="19">IF(AA5="ne",AB5,"-")</f>
        <v>-</v>
      </c>
      <c r="AB30" s="172"/>
      <c r="AC30" s="171">
        <f t="shared" ref="AC30:AC46" si="20">IF(AC5="sea",AD5,"-")</f>
        <v>16</v>
      </c>
      <c r="AD30" s="172"/>
      <c r="AE30" s="171" t="str">
        <f t="shared" ref="AE30:AE46" si="21">IF(AE5="lac",AF5,"-")</f>
        <v>-</v>
      </c>
      <c r="AF30" s="172"/>
      <c r="AG30" s="171">
        <f t="shared" ref="AG30:AG46" si="22">IF(AG5="phi",AH5,"-")</f>
        <v>5</v>
      </c>
      <c r="AH30" s="173"/>
      <c r="AJ30" s="26">
        <f t="shared" si="6"/>
        <v>9</v>
      </c>
    </row>
    <row r="31" spans="1:36" x14ac:dyDescent="0.35">
      <c r="B31" s="13" t="str">
        <f t="shared" si="5"/>
        <v>Trevor</v>
      </c>
      <c r="C31" s="168" t="str">
        <f t="shared" si="7"/>
        <v>-</v>
      </c>
      <c r="D31" s="169"/>
      <c r="E31" s="168">
        <f t="shared" si="8"/>
        <v>1</v>
      </c>
      <c r="F31" s="169"/>
      <c r="G31" s="168" t="str">
        <f t="shared" si="9"/>
        <v>-</v>
      </c>
      <c r="H31" s="169"/>
      <c r="I31" s="168" t="str">
        <f t="shared" si="10"/>
        <v>-</v>
      </c>
      <c r="J31" s="169"/>
      <c r="K31" s="168">
        <f t="shared" si="11"/>
        <v>3</v>
      </c>
      <c r="L31" s="169"/>
      <c r="M31" s="168">
        <f t="shared" si="12"/>
        <v>5</v>
      </c>
      <c r="N31" s="169"/>
      <c r="O31" s="168">
        <f t="shared" si="13"/>
        <v>14</v>
      </c>
      <c r="P31" s="169"/>
      <c r="Q31" s="168" t="str">
        <f t="shared" si="14"/>
        <v>-</v>
      </c>
      <c r="R31" s="169"/>
      <c r="S31" s="168">
        <f t="shared" si="15"/>
        <v>10</v>
      </c>
      <c r="T31" s="169"/>
      <c r="U31" s="168" t="str">
        <f t="shared" si="16"/>
        <v>-</v>
      </c>
      <c r="V31" s="169"/>
      <c r="W31" s="168">
        <f t="shared" si="17"/>
        <v>11</v>
      </c>
      <c r="X31" s="169"/>
      <c r="Y31" s="168">
        <f t="shared" si="18"/>
        <v>16</v>
      </c>
      <c r="Z31" s="169"/>
      <c r="AA31" s="168">
        <f t="shared" si="19"/>
        <v>9</v>
      </c>
      <c r="AB31" s="169"/>
      <c r="AC31" s="168">
        <f t="shared" si="20"/>
        <v>13</v>
      </c>
      <c r="AD31" s="169"/>
      <c r="AE31" s="168" t="str">
        <f t="shared" si="21"/>
        <v>-</v>
      </c>
      <c r="AF31" s="169"/>
      <c r="AG31" s="168">
        <f t="shared" si="22"/>
        <v>8</v>
      </c>
      <c r="AH31" s="170"/>
      <c r="AJ31" s="26">
        <f t="shared" si="6"/>
        <v>10</v>
      </c>
    </row>
    <row r="32" spans="1:36" x14ac:dyDescent="0.35">
      <c r="B32" s="14" t="str">
        <f t="shared" si="5"/>
        <v>Alex</v>
      </c>
      <c r="C32" s="171" t="str">
        <f t="shared" si="7"/>
        <v>-</v>
      </c>
      <c r="D32" s="172"/>
      <c r="E32" s="171" t="str">
        <f t="shared" si="8"/>
        <v>-</v>
      </c>
      <c r="F32" s="172"/>
      <c r="G32" s="171" t="str">
        <f t="shared" si="9"/>
        <v>-</v>
      </c>
      <c r="H32" s="172"/>
      <c r="I32" s="171" t="str">
        <f t="shared" si="10"/>
        <v>-</v>
      </c>
      <c r="J32" s="172"/>
      <c r="K32" s="171">
        <f t="shared" si="11"/>
        <v>3</v>
      </c>
      <c r="L32" s="172"/>
      <c r="M32" s="171">
        <f t="shared" si="12"/>
        <v>7</v>
      </c>
      <c r="N32" s="172"/>
      <c r="O32" s="171">
        <f t="shared" si="13"/>
        <v>13</v>
      </c>
      <c r="P32" s="172"/>
      <c r="Q32" s="171" t="str">
        <f t="shared" si="14"/>
        <v>-</v>
      </c>
      <c r="R32" s="172"/>
      <c r="S32" s="171">
        <f t="shared" si="15"/>
        <v>2</v>
      </c>
      <c r="T32" s="172"/>
      <c r="U32" s="171" t="str">
        <f t="shared" si="16"/>
        <v>-</v>
      </c>
      <c r="V32" s="172"/>
      <c r="W32" s="171">
        <f t="shared" si="17"/>
        <v>8</v>
      </c>
      <c r="X32" s="172"/>
      <c r="Y32" s="171">
        <f t="shared" si="18"/>
        <v>14</v>
      </c>
      <c r="Z32" s="172"/>
      <c r="AA32" s="171">
        <f t="shared" si="19"/>
        <v>9</v>
      </c>
      <c r="AB32" s="172"/>
      <c r="AC32" s="171">
        <f t="shared" si="20"/>
        <v>15</v>
      </c>
      <c r="AD32" s="172"/>
      <c r="AE32" s="171" t="str">
        <f t="shared" si="21"/>
        <v>-</v>
      </c>
      <c r="AF32" s="172"/>
      <c r="AG32" s="171">
        <f t="shared" si="22"/>
        <v>10</v>
      </c>
      <c r="AH32" s="173"/>
      <c r="AJ32" s="26">
        <f t="shared" si="6"/>
        <v>9</v>
      </c>
    </row>
    <row r="33" spans="2:36" x14ac:dyDescent="0.35">
      <c r="B33" s="13" t="str">
        <f t="shared" si="5"/>
        <v>Katelyn</v>
      </c>
      <c r="C33" s="168" t="str">
        <f t="shared" si="7"/>
        <v>-</v>
      </c>
      <c r="D33" s="169"/>
      <c r="E33" s="168" t="str">
        <f t="shared" si="8"/>
        <v>-</v>
      </c>
      <c r="F33" s="169"/>
      <c r="G33" s="168" t="str">
        <f t="shared" si="9"/>
        <v>-</v>
      </c>
      <c r="H33" s="169"/>
      <c r="I33" s="168" t="str">
        <f t="shared" si="10"/>
        <v>-</v>
      </c>
      <c r="J33" s="169"/>
      <c r="K33" s="168">
        <f t="shared" si="11"/>
        <v>8</v>
      </c>
      <c r="L33" s="169"/>
      <c r="M33" s="168">
        <f t="shared" si="12"/>
        <v>3</v>
      </c>
      <c r="N33" s="169"/>
      <c r="O33" s="168">
        <f t="shared" si="13"/>
        <v>13</v>
      </c>
      <c r="P33" s="169"/>
      <c r="Q33" s="168" t="str">
        <f t="shared" si="14"/>
        <v>-</v>
      </c>
      <c r="R33" s="169"/>
      <c r="S33" s="168">
        <f t="shared" si="15"/>
        <v>7</v>
      </c>
      <c r="T33" s="169"/>
      <c r="U33" s="168" t="str">
        <f t="shared" si="16"/>
        <v>-</v>
      </c>
      <c r="V33" s="169"/>
      <c r="W33" s="168">
        <f t="shared" si="17"/>
        <v>12</v>
      </c>
      <c r="X33" s="169"/>
      <c r="Y33" s="168">
        <f t="shared" si="18"/>
        <v>16</v>
      </c>
      <c r="Z33" s="169"/>
      <c r="AA33" s="168">
        <f t="shared" si="19"/>
        <v>9</v>
      </c>
      <c r="AB33" s="169"/>
      <c r="AC33" s="168">
        <f t="shared" si="20"/>
        <v>14</v>
      </c>
      <c r="AD33" s="169"/>
      <c r="AE33" s="168" t="str">
        <f t="shared" si="21"/>
        <v>-</v>
      </c>
      <c r="AF33" s="169"/>
      <c r="AG33" s="168">
        <f t="shared" si="22"/>
        <v>10</v>
      </c>
      <c r="AH33" s="170"/>
      <c r="AJ33" s="26">
        <f t="shared" si="6"/>
        <v>9</v>
      </c>
    </row>
    <row r="34" spans="2:36" x14ac:dyDescent="0.35">
      <c r="B34" s="14" t="str">
        <f t="shared" si="5"/>
        <v>Shelby</v>
      </c>
      <c r="C34" s="171" t="str">
        <f t="shared" si="7"/>
        <v>-</v>
      </c>
      <c r="D34" s="172"/>
      <c r="E34" s="171">
        <f t="shared" si="8"/>
        <v>3</v>
      </c>
      <c r="F34" s="172"/>
      <c r="G34" s="171" t="str">
        <f t="shared" si="9"/>
        <v>-</v>
      </c>
      <c r="H34" s="172"/>
      <c r="I34" s="171" t="str">
        <f t="shared" si="10"/>
        <v>-</v>
      </c>
      <c r="J34" s="172"/>
      <c r="K34" s="171">
        <f t="shared" si="11"/>
        <v>13</v>
      </c>
      <c r="L34" s="172"/>
      <c r="M34" s="171" t="str">
        <f t="shared" si="12"/>
        <v>-</v>
      </c>
      <c r="N34" s="172"/>
      <c r="O34" s="171">
        <f t="shared" si="13"/>
        <v>15</v>
      </c>
      <c r="P34" s="172"/>
      <c r="Q34" s="171" t="str">
        <f t="shared" si="14"/>
        <v>-</v>
      </c>
      <c r="R34" s="172"/>
      <c r="S34" s="171">
        <f t="shared" si="15"/>
        <v>16</v>
      </c>
      <c r="T34" s="172"/>
      <c r="U34" s="171" t="str">
        <f t="shared" si="16"/>
        <v>-</v>
      </c>
      <c r="V34" s="172"/>
      <c r="W34" s="171" t="str">
        <f t="shared" si="17"/>
        <v>-</v>
      </c>
      <c r="X34" s="172"/>
      <c r="Y34" s="171">
        <f t="shared" si="18"/>
        <v>12</v>
      </c>
      <c r="Z34" s="172"/>
      <c r="AA34" s="171">
        <f t="shared" si="19"/>
        <v>4</v>
      </c>
      <c r="AB34" s="172"/>
      <c r="AC34" s="171">
        <f t="shared" si="20"/>
        <v>8</v>
      </c>
      <c r="AD34" s="172"/>
      <c r="AE34" s="171">
        <f t="shared" si="21"/>
        <v>7</v>
      </c>
      <c r="AF34" s="172"/>
      <c r="AG34" s="171">
        <f t="shared" si="22"/>
        <v>6</v>
      </c>
      <c r="AH34" s="173"/>
      <c r="AJ34" s="26">
        <f t="shared" si="6"/>
        <v>9</v>
      </c>
    </row>
    <row r="35" spans="2:36" x14ac:dyDescent="0.35">
      <c r="B35" s="13" t="str">
        <f t="shared" si="5"/>
        <v>Chris</v>
      </c>
      <c r="C35" s="168" t="str">
        <f t="shared" si="7"/>
        <v>-</v>
      </c>
      <c r="D35" s="169"/>
      <c r="E35" s="168" t="str">
        <f t="shared" si="8"/>
        <v>-</v>
      </c>
      <c r="F35" s="169"/>
      <c r="G35" s="168" t="str">
        <f t="shared" si="9"/>
        <v>-</v>
      </c>
      <c r="H35" s="169"/>
      <c r="I35" s="168" t="str">
        <f t="shared" si="10"/>
        <v>-</v>
      </c>
      <c r="J35" s="169"/>
      <c r="K35" s="168">
        <f t="shared" si="11"/>
        <v>9</v>
      </c>
      <c r="L35" s="169"/>
      <c r="M35" s="168" t="str">
        <f t="shared" si="12"/>
        <v>-</v>
      </c>
      <c r="N35" s="169"/>
      <c r="O35" s="168">
        <f t="shared" si="13"/>
        <v>14</v>
      </c>
      <c r="P35" s="169"/>
      <c r="Q35" s="168" t="str">
        <f t="shared" si="14"/>
        <v>-</v>
      </c>
      <c r="R35" s="169"/>
      <c r="S35" s="168">
        <f t="shared" si="15"/>
        <v>13</v>
      </c>
      <c r="T35" s="169"/>
      <c r="U35" s="168" t="str">
        <f t="shared" si="16"/>
        <v>-</v>
      </c>
      <c r="V35" s="169"/>
      <c r="W35" s="168">
        <f t="shared" si="17"/>
        <v>1</v>
      </c>
      <c r="X35" s="169"/>
      <c r="Y35" s="168">
        <f t="shared" si="18"/>
        <v>16</v>
      </c>
      <c r="Z35" s="169"/>
      <c r="AA35" s="168">
        <f t="shared" si="19"/>
        <v>15</v>
      </c>
      <c r="AB35" s="169"/>
      <c r="AC35" s="168">
        <f t="shared" si="20"/>
        <v>5</v>
      </c>
      <c r="AD35" s="169"/>
      <c r="AE35" s="168">
        <f t="shared" si="21"/>
        <v>2</v>
      </c>
      <c r="AF35" s="169"/>
      <c r="AG35" s="168">
        <f t="shared" si="22"/>
        <v>3</v>
      </c>
      <c r="AH35" s="170"/>
      <c r="AJ35" s="26">
        <f t="shared" si="6"/>
        <v>9</v>
      </c>
    </row>
    <row r="36" spans="2:36" x14ac:dyDescent="0.35">
      <c r="B36" s="14" t="str">
        <f t="shared" si="5"/>
        <v>Jeremy</v>
      </c>
      <c r="C36" s="171" t="str">
        <f t="shared" si="7"/>
        <v>-</v>
      </c>
      <c r="D36" s="172"/>
      <c r="E36" s="171">
        <f t="shared" si="8"/>
        <v>1</v>
      </c>
      <c r="F36" s="172"/>
      <c r="G36" s="171" t="str">
        <f t="shared" si="9"/>
        <v>-</v>
      </c>
      <c r="H36" s="172"/>
      <c r="I36" s="171" t="str">
        <f t="shared" si="10"/>
        <v>-</v>
      </c>
      <c r="J36" s="172"/>
      <c r="K36" s="171" t="str">
        <f t="shared" si="11"/>
        <v>-</v>
      </c>
      <c r="L36" s="172"/>
      <c r="M36" s="171">
        <f t="shared" si="12"/>
        <v>3</v>
      </c>
      <c r="N36" s="172"/>
      <c r="O36" s="171">
        <f t="shared" si="13"/>
        <v>16</v>
      </c>
      <c r="P36" s="172"/>
      <c r="Q36" s="171" t="str">
        <f t="shared" si="14"/>
        <v>-</v>
      </c>
      <c r="R36" s="172"/>
      <c r="S36" s="171">
        <f t="shared" si="15"/>
        <v>6</v>
      </c>
      <c r="T36" s="172"/>
      <c r="U36" s="171" t="str">
        <f t="shared" si="16"/>
        <v>-</v>
      </c>
      <c r="V36" s="172"/>
      <c r="W36" s="171">
        <f t="shared" si="17"/>
        <v>8</v>
      </c>
      <c r="X36" s="172"/>
      <c r="Y36" s="171">
        <f t="shared" si="18"/>
        <v>15</v>
      </c>
      <c r="Z36" s="172"/>
      <c r="AA36" s="171">
        <f t="shared" si="19"/>
        <v>5</v>
      </c>
      <c r="AB36" s="172"/>
      <c r="AC36" s="171">
        <f t="shared" si="20"/>
        <v>14</v>
      </c>
      <c r="AD36" s="172"/>
      <c r="AE36" s="171" t="str">
        <f t="shared" si="21"/>
        <v>-</v>
      </c>
      <c r="AF36" s="172"/>
      <c r="AG36" s="171">
        <f t="shared" si="22"/>
        <v>7</v>
      </c>
      <c r="AH36" s="173"/>
      <c r="AJ36" s="26">
        <f t="shared" si="6"/>
        <v>9</v>
      </c>
    </row>
    <row r="37" spans="2:36" x14ac:dyDescent="0.35">
      <c r="B37" s="13" t="str">
        <f t="shared" si="5"/>
        <v>Sam</v>
      </c>
      <c r="C37" s="168" t="str">
        <f t="shared" si="7"/>
        <v>-</v>
      </c>
      <c r="D37" s="169"/>
      <c r="E37" s="168">
        <f t="shared" si="8"/>
        <v>1</v>
      </c>
      <c r="F37" s="169"/>
      <c r="G37" s="168" t="str">
        <f t="shared" si="9"/>
        <v>-</v>
      </c>
      <c r="H37" s="169"/>
      <c r="I37" s="168" t="str">
        <f t="shared" si="10"/>
        <v>-</v>
      </c>
      <c r="J37" s="169"/>
      <c r="K37" s="168">
        <f t="shared" si="11"/>
        <v>3</v>
      </c>
      <c r="L37" s="169"/>
      <c r="M37" s="168">
        <f t="shared" si="12"/>
        <v>4</v>
      </c>
      <c r="N37" s="169"/>
      <c r="O37" s="168">
        <f t="shared" si="13"/>
        <v>5</v>
      </c>
      <c r="P37" s="169"/>
      <c r="Q37" s="168" t="str">
        <f t="shared" si="14"/>
        <v>-</v>
      </c>
      <c r="R37" s="169"/>
      <c r="S37" s="168">
        <f t="shared" si="15"/>
        <v>6</v>
      </c>
      <c r="T37" s="169"/>
      <c r="U37" s="168" t="str">
        <f t="shared" si="16"/>
        <v>-</v>
      </c>
      <c r="V37" s="169"/>
      <c r="W37" s="168">
        <f t="shared" si="17"/>
        <v>8</v>
      </c>
      <c r="X37" s="169"/>
      <c r="Y37" s="168">
        <f t="shared" si="18"/>
        <v>13</v>
      </c>
      <c r="Z37" s="169"/>
      <c r="AA37" s="168" t="str">
        <f t="shared" si="19"/>
        <v>-</v>
      </c>
      <c r="AB37" s="169"/>
      <c r="AC37" s="168">
        <f t="shared" si="20"/>
        <v>12</v>
      </c>
      <c r="AD37" s="169"/>
      <c r="AE37" s="168" t="str">
        <f t="shared" si="21"/>
        <v>-</v>
      </c>
      <c r="AF37" s="169"/>
      <c r="AG37" s="168">
        <f t="shared" si="22"/>
        <v>11</v>
      </c>
      <c r="AH37" s="170"/>
      <c r="AJ37" s="26">
        <f t="shared" si="6"/>
        <v>9</v>
      </c>
    </row>
    <row r="38" spans="2:36" x14ac:dyDescent="0.35">
      <c r="B38" s="14" t="str">
        <f t="shared" si="5"/>
        <v>Cody</v>
      </c>
      <c r="C38" s="171" t="str">
        <f t="shared" si="7"/>
        <v>-</v>
      </c>
      <c r="D38" s="172"/>
      <c r="E38" s="171">
        <f t="shared" si="8"/>
        <v>1</v>
      </c>
      <c r="F38" s="172"/>
      <c r="G38" s="171" t="str">
        <f t="shared" si="9"/>
        <v>-</v>
      </c>
      <c r="H38" s="172"/>
      <c r="I38" s="171" t="str">
        <f t="shared" si="10"/>
        <v>-</v>
      </c>
      <c r="J38" s="172"/>
      <c r="K38" s="171">
        <f t="shared" si="11"/>
        <v>3</v>
      </c>
      <c r="L38" s="172"/>
      <c r="M38" s="171">
        <f t="shared" si="12"/>
        <v>8</v>
      </c>
      <c r="N38" s="172"/>
      <c r="O38" s="171">
        <f t="shared" si="13"/>
        <v>13</v>
      </c>
      <c r="P38" s="172"/>
      <c r="Q38" s="171" t="str">
        <f t="shared" si="14"/>
        <v>-</v>
      </c>
      <c r="R38" s="172"/>
      <c r="S38" s="171">
        <f t="shared" si="15"/>
        <v>7</v>
      </c>
      <c r="T38" s="172"/>
      <c r="U38" s="171" t="str">
        <f t="shared" si="16"/>
        <v>-</v>
      </c>
      <c r="V38" s="172"/>
      <c r="W38" s="171">
        <f t="shared" si="17"/>
        <v>5</v>
      </c>
      <c r="X38" s="172"/>
      <c r="Y38" s="171">
        <f t="shared" si="18"/>
        <v>16</v>
      </c>
      <c r="Z38" s="172"/>
      <c r="AA38" s="171">
        <f t="shared" si="19"/>
        <v>9</v>
      </c>
      <c r="AB38" s="172"/>
      <c r="AC38" s="171">
        <f t="shared" si="20"/>
        <v>14</v>
      </c>
      <c r="AD38" s="172"/>
      <c r="AE38" s="171" t="str">
        <f t="shared" si="21"/>
        <v>-</v>
      </c>
      <c r="AF38" s="172"/>
      <c r="AG38" s="171">
        <f t="shared" si="22"/>
        <v>6</v>
      </c>
      <c r="AH38" s="173"/>
      <c r="AJ38" s="26">
        <f t="shared" si="6"/>
        <v>10</v>
      </c>
    </row>
    <row r="39" spans="2:36" x14ac:dyDescent="0.35">
      <c r="B39" s="13" t="str">
        <f t="shared" si="5"/>
        <v>Tom</v>
      </c>
      <c r="C39" s="168" t="str">
        <f t="shared" si="7"/>
        <v>-</v>
      </c>
      <c r="D39" s="169"/>
      <c r="E39" s="168" t="str">
        <f t="shared" si="8"/>
        <v>-</v>
      </c>
      <c r="F39" s="169"/>
      <c r="G39" s="168" t="str">
        <f t="shared" si="9"/>
        <v>-</v>
      </c>
      <c r="H39" s="169"/>
      <c r="I39" s="168" t="str">
        <f t="shared" si="10"/>
        <v>-</v>
      </c>
      <c r="J39" s="169"/>
      <c r="K39" s="168">
        <f t="shared" si="11"/>
        <v>7</v>
      </c>
      <c r="L39" s="169"/>
      <c r="M39" s="168">
        <f t="shared" si="12"/>
        <v>11</v>
      </c>
      <c r="N39" s="169"/>
      <c r="O39" s="168">
        <f t="shared" si="13"/>
        <v>13</v>
      </c>
      <c r="P39" s="169"/>
      <c r="Q39" s="168" t="str">
        <f t="shared" si="14"/>
        <v>-</v>
      </c>
      <c r="R39" s="169"/>
      <c r="S39" s="168">
        <f t="shared" si="15"/>
        <v>12</v>
      </c>
      <c r="T39" s="169"/>
      <c r="U39" s="168">
        <f t="shared" si="16"/>
        <v>1</v>
      </c>
      <c r="V39" s="169"/>
      <c r="W39" s="168">
        <f t="shared" si="17"/>
        <v>8</v>
      </c>
      <c r="X39" s="169"/>
      <c r="Y39" s="168">
        <f t="shared" si="18"/>
        <v>14</v>
      </c>
      <c r="Z39" s="169"/>
      <c r="AA39" s="168">
        <f t="shared" si="19"/>
        <v>5</v>
      </c>
      <c r="AB39" s="169"/>
      <c r="AC39" s="168">
        <f t="shared" si="20"/>
        <v>16</v>
      </c>
      <c r="AD39" s="169"/>
      <c r="AE39" s="168" t="str">
        <f t="shared" si="21"/>
        <v>-</v>
      </c>
      <c r="AF39" s="169"/>
      <c r="AG39" s="168">
        <f t="shared" si="22"/>
        <v>9</v>
      </c>
      <c r="AH39" s="170"/>
      <c r="AJ39" s="26">
        <f t="shared" si="6"/>
        <v>10</v>
      </c>
    </row>
    <row r="40" spans="2:36" x14ac:dyDescent="0.35">
      <c r="B40" s="14" t="str">
        <f t="shared" si="5"/>
        <v>Austin</v>
      </c>
      <c r="C40" s="171" t="str">
        <f t="shared" si="7"/>
        <v>-</v>
      </c>
      <c r="D40" s="172"/>
      <c r="E40" s="171">
        <f t="shared" si="8"/>
        <v>3</v>
      </c>
      <c r="F40" s="172"/>
      <c r="G40" s="171" t="str">
        <f t="shared" si="9"/>
        <v>-</v>
      </c>
      <c r="H40" s="172"/>
      <c r="I40" s="171" t="str">
        <f t="shared" si="10"/>
        <v>-</v>
      </c>
      <c r="J40" s="172"/>
      <c r="K40" s="171">
        <f t="shared" si="11"/>
        <v>4</v>
      </c>
      <c r="L40" s="172"/>
      <c r="M40" s="171">
        <f t="shared" si="12"/>
        <v>10</v>
      </c>
      <c r="N40" s="172"/>
      <c r="O40" s="171">
        <f t="shared" si="13"/>
        <v>14</v>
      </c>
      <c r="P40" s="172"/>
      <c r="Q40" s="171" t="str">
        <f t="shared" si="14"/>
        <v>-</v>
      </c>
      <c r="R40" s="172"/>
      <c r="S40" s="171">
        <f t="shared" si="15"/>
        <v>6</v>
      </c>
      <c r="T40" s="172"/>
      <c r="U40" s="171" t="str">
        <f t="shared" si="16"/>
        <v>-</v>
      </c>
      <c r="V40" s="172"/>
      <c r="W40" s="171">
        <f t="shared" si="17"/>
        <v>12</v>
      </c>
      <c r="X40" s="172"/>
      <c r="Y40" s="171">
        <f t="shared" si="18"/>
        <v>16</v>
      </c>
      <c r="Z40" s="172"/>
      <c r="AA40" s="171">
        <f t="shared" si="19"/>
        <v>5</v>
      </c>
      <c r="AB40" s="172"/>
      <c r="AC40" s="171">
        <f t="shared" si="20"/>
        <v>13</v>
      </c>
      <c r="AD40" s="172"/>
      <c r="AE40" s="171" t="str">
        <f t="shared" si="21"/>
        <v>-</v>
      </c>
      <c r="AF40" s="172"/>
      <c r="AG40" s="171">
        <f t="shared" si="22"/>
        <v>11</v>
      </c>
      <c r="AH40" s="173"/>
      <c r="AJ40" s="26">
        <f t="shared" si="6"/>
        <v>10</v>
      </c>
    </row>
    <row r="41" spans="2:36" x14ac:dyDescent="0.35">
      <c r="B41" s="13" t="str">
        <f t="shared" si="5"/>
        <v>Cecil</v>
      </c>
      <c r="C41" s="168" t="str">
        <f t="shared" si="7"/>
        <v>-</v>
      </c>
      <c r="D41" s="169"/>
      <c r="E41" s="168" t="str">
        <f t="shared" si="8"/>
        <v>-</v>
      </c>
      <c r="F41" s="169"/>
      <c r="G41" s="168" t="str">
        <f t="shared" si="9"/>
        <v>-</v>
      </c>
      <c r="H41" s="169"/>
      <c r="I41" s="168" t="str">
        <f t="shared" si="10"/>
        <v>-</v>
      </c>
      <c r="J41" s="169"/>
      <c r="K41" s="168" t="str">
        <f t="shared" si="11"/>
        <v>-</v>
      </c>
      <c r="L41" s="169"/>
      <c r="M41" s="168">
        <f t="shared" si="12"/>
        <v>9</v>
      </c>
      <c r="N41" s="169"/>
      <c r="O41" s="168">
        <f t="shared" si="13"/>
        <v>13</v>
      </c>
      <c r="P41" s="169"/>
      <c r="Q41" s="168" t="str">
        <f t="shared" si="14"/>
        <v>-</v>
      </c>
      <c r="R41" s="169"/>
      <c r="S41" s="168">
        <f t="shared" si="15"/>
        <v>5</v>
      </c>
      <c r="T41" s="169"/>
      <c r="U41" s="168" t="str">
        <f t="shared" si="16"/>
        <v>-</v>
      </c>
      <c r="V41" s="169"/>
      <c r="W41" s="168">
        <f t="shared" si="17"/>
        <v>12</v>
      </c>
      <c r="X41" s="169"/>
      <c r="Y41" s="168">
        <f t="shared" si="18"/>
        <v>16</v>
      </c>
      <c r="Z41" s="169"/>
      <c r="AA41" s="168">
        <f t="shared" si="19"/>
        <v>6</v>
      </c>
      <c r="AB41" s="169"/>
      <c r="AC41" s="168">
        <f t="shared" si="20"/>
        <v>15</v>
      </c>
      <c r="AD41" s="169"/>
      <c r="AE41" s="168" t="str">
        <f t="shared" si="21"/>
        <v>-</v>
      </c>
      <c r="AF41" s="169"/>
      <c r="AG41" s="168">
        <f t="shared" si="22"/>
        <v>11</v>
      </c>
      <c r="AH41" s="170"/>
      <c r="AJ41" s="26">
        <f t="shared" si="6"/>
        <v>8</v>
      </c>
    </row>
    <row r="42" spans="2:36" x14ac:dyDescent="0.35">
      <c r="B42" s="14" t="str">
        <f t="shared" si="5"/>
        <v>Thadd</v>
      </c>
      <c r="C42" s="171" t="str">
        <f t="shared" si="7"/>
        <v>-</v>
      </c>
      <c r="D42" s="172"/>
      <c r="E42" s="171">
        <f t="shared" si="8"/>
        <v>3</v>
      </c>
      <c r="F42" s="172"/>
      <c r="G42" s="171" t="str">
        <f t="shared" si="9"/>
        <v>-</v>
      </c>
      <c r="H42" s="172"/>
      <c r="I42" s="171" t="str">
        <f t="shared" si="10"/>
        <v>-</v>
      </c>
      <c r="J42" s="172"/>
      <c r="K42" s="171">
        <f t="shared" si="11"/>
        <v>5</v>
      </c>
      <c r="L42" s="172"/>
      <c r="M42" s="171">
        <f t="shared" si="12"/>
        <v>12</v>
      </c>
      <c r="N42" s="172"/>
      <c r="O42" s="171">
        <f t="shared" si="13"/>
        <v>13</v>
      </c>
      <c r="P42" s="172"/>
      <c r="Q42" s="171" t="str">
        <f t="shared" si="14"/>
        <v>-</v>
      </c>
      <c r="R42" s="172"/>
      <c r="S42" s="171">
        <f t="shared" si="15"/>
        <v>7</v>
      </c>
      <c r="T42" s="172"/>
      <c r="U42" s="171" t="str">
        <f t="shared" si="16"/>
        <v>-</v>
      </c>
      <c r="V42" s="172"/>
      <c r="W42" s="171">
        <f t="shared" si="17"/>
        <v>8</v>
      </c>
      <c r="X42" s="172"/>
      <c r="Y42" s="171">
        <f t="shared" si="18"/>
        <v>15</v>
      </c>
      <c r="Z42" s="172"/>
      <c r="AA42" s="171">
        <f t="shared" si="19"/>
        <v>14</v>
      </c>
      <c r="AB42" s="172"/>
      <c r="AC42" s="171">
        <f t="shared" si="20"/>
        <v>10</v>
      </c>
      <c r="AD42" s="172"/>
      <c r="AE42" s="171" t="str">
        <f t="shared" si="21"/>
        <v>-</v>
      </c>
      <c r="AF42" s="172"/>
      <c r="AG42" s="171" t="str">
        <f t="shared" si="22"/>
        <v>-</v>
      </c>
      <c r="AH42" s="173"/>
      <c r="AJ42" s="26">
        <f t="shared" si="6"/>
        <v>9</v>
      </c>
    </row>
    <row r="43" spans="2:36" x14ac:dyDescent="0.35">
      <c r="B43" s="13" t="s">
        <v>3</v>
      </c>
      <c r="C43" s="168" t="str">
        <f t="shared" si="7"/>
        <v>-</v>
      </c>
      <c r="D43" s="169"/>
      <c r="E43" s="168" t="str">
        <f t="shared" si="8"/>
        <v>-</v>
      </c>
      <c r="F43" s="169"/>
      <c r="G43" s="168" t="str">
        <f t="shared" si="9"/>
        <v>-</v>
      </c>
      <c r="H43" s="169"/>
      <c r="I43" s="168" t="str">
        <f t="shared" si="10"/>
        <v>-</v>
      </c>
      <c r="J43" s="169"/>
      <c r="K43" s="168">
        <f t="shared" si="11"/>
        <v>2</v>
      </c>
      <c r="L43" s="169"/>
      <c r="M43" s="168">
        <f t="shared" si="12"/>
        <v>11</v>
      </c>
      <c r="N43" s="169"/>
      <c r="O43" s="168">
        <f t="shared" si="13"/>
        <v>13</v>
      </c>
      <c r="P43" s="169"/>
      <c r="Q43" s="168" t="str">
        <f t="shared" si="14"/>
        <v>-</v>
      </c>
      <c r="R43" s="169"/>
      <c r="S43" s="168">
        <f t="shared" si="15"/>
        <v>4</v>
      </c>
      <c r="T43" s="169"/>
      <c r="U43" s="168" t="str">
        <f t="shared" si="16"/>
        <v>-</v>
      </c>
      <c r="V43" s="169"/>
      <c r="W43" s="168">
        <f t="shared" si="17"/>
        <v>7</v>
      </c>
      <c r="X43" s="169"/>
      <c r="Y43" s="168">
        <f t="shared" si="18"/>
        <v>16</v>
      </c>
      <c r="Z43" s="169"/>
      <c r="AA43" s="168">
        <f t="shared" si="19"/>
        <v>6</v>
      </c>
      <c r="AB43" s="169"/>
      <c r="AC43" s="168">
        <f t="shared" si="20"/>
        <v>14</v>
      </c>
      <c r="AD43" s="169"/>
      <c r="AE43" s="168" t="str">
        <f t="shared" si="21"/>
        <v>-</v>
      </c>
      <c r="AF43" s="169"/>
      <c r="AG43" s="168">
        <f t="shared" si="22"/>
        <v>8</v>
      </c>
      <c r="AH43" s="170"/>
      <c r="AJ43" s="26">
        <f t="shared" si="6"/>
        <v>9</v>
      </c>
    </row>
    <row r="44" spans="2:36" x14ac:dyDescent="0.35">
      <c r="B44" s="50" t="s">
        <v>184</v>
      </c>
      <c r="C44" s="171" t="str">
        <f t="shared" si="7"/>
        <v>-</v>
      </c>
      <c r="D44" s="172"/>
      <c r="E44" s="171">
        <f t="shared" si="8"/>
        <v>2</v>
      </c>
      <c r="F44" s="172"/>
      <c r="G44" s="171" t="str">
        <f t="shared" si="9"/>
        <v>-</v>
      </c>
      <c r="H44" s="172"/>
      <c r="I44" s="171" t="str">
        <f t="shared" si="10"/>
        <v>-</v>
      </c>
      <c r="J44" s="172"/>
      <c r="K44" s="171">
        <f t="shared" si="11"/>
        <v>6</v>
      </c>
      <c r="L44" s="172"/>
      <c r="M44" s="171">
        <f t="shared" si="12"/>
        <v>5</v>
      </c>
      <c r="N44" s="172"/>
      <c r="O44" s="171">
        <f t="shared" si="13"/>
        <v>15</v>
      </c>
      <c r="P44" s="172"/>
      <c r="Q44" s="171" t="str">
        <f t="shared" si="14"/>
        <v>-</v>
      </c>
      <c r="R44" s="172"/>
      <c r="S44" s="171">
        <f t="shared" si="15"/>
        <v>11</v>
      </c>
      <c r="T44" s="172"/>
      <c r="U44" s="171" t="str">
        <f t="shared" si="16"/>
        <v>-</v>
      </c>
      <c r="V44" s="172"/>
      <c r="W44" s="171">
        <f t="shared" si="17"/>
        <v>9</v>
      </c>
      <c r="X44" s="172"/>
      <c r="Y44" s="171">
        <f t="shared" si="18"/>
        <v>16</v>
      </c>
      <c r="Z44" s="172"/>
      <c r="AA44" s="171">
        <f t="shared" si="19"/>
        <v>10</v>
      </c>
      <c r="AB44" s="172"/>
      <c r="AC44" s="171">
        <f t="shared" si="20"/>
        <v>13</v>
      </c>
      <c r="AD44" s="172"/>
      <c r="AE44" s="171" t="str">
        <f t="shared" si="21"/>
        <v>-</v>
      </c>
      <c r="AF44" s="172"/>
      <c r="AG44" s="171">
        <f t="shared" si="22"/>
        <v>7</v>
      </c>
      <c r="AH44" s="173"/>
      <c r="AI44" s="26"/>
      <c r="AJ44" s="26">
        <f t="shared" si="6"/>
        <v>10</v>
      </c>
    </row>
    <row r="45" spans="2:36" x14ac:dyDescent="0.35">
      <c r="B45" s="13" t="s">
        <v>230</v>
      </c>
      <c r="C45" s="168" t="str">
        <f t="shared" si="7"/>
        <v>-</v>
      </c>
      <c r="D45" s="169"/>
      <c r="E45" s="168" t="str">
        <f t="shared" si="8"/>
        <v>-</v>
      </c>
      <c r="F45" s="169"/>
      <c r="G45" s="168" t="str">
        <f t="shared" si="9"/>
        <v>-</v>
      </c>
      <c r="H45" s="169"/>
      <c r="I45" s="168" t="str">
        <f t="shared" si="10"/>
        <v>-</v>
      </c>
      <c r="J45" s="169"/>
      <c r="K45" s="168" t="str">
        <f t="shared" si="11"/>
        <v>-</v>
      </c>
      <c r="L45" s="169"/>
      <c r="M45" s="168">
        <f t="shared" si="12"/>
        <v>10</v>
      </c>
      <c r="N45" s="169"/>
      <c r="O45" s="168">
        <f t="shared" si="13"/>
        <v>14</v>
      </c>
      <c r="P45" s="169"/>
      <c r="Q45" s="168" t="str">
        <f t="shared" si="14"/>
        <v>-</v>
      </c>
      <c r="R45" s="169"/>
      <c r="S45" s="168">
        <f t="shared" si="15"/>
        <v>8</v>
      </c>
      <c r="T45" s="169"/>
      <c r="U45" s="168" t="str">
        <f t="shared" si="16"/>
        <v>-</v>
      </c>
      <c r="V45" s="169"/>
      <c r="W45" s="168">
        <f t="shared" si="17"/>
        <v>5</v>
      </c>
      <c r="X45" s="169"/>
      <c r="Y45" s="168">
        <f t="shared" si="18"/>
        <v>16</v>
      </c>
      <c r="Z45" s="169"/>
      <c r="AA45" s="168" t="str">
        <f t="shared" si="19"/>
        <v>-</v>
      </c>
      <c r="AB45" s="169"/>
      <c r="AC45" s="168">
        <f t="shared" si="20"/>
        <v>12</v>
      </c>
      <c r="AD45" s="169"/>
      <c r="AE45" s="168" t="str">
        <f t="shared" si="21"/>
        <v>-</v>
      </c>
      <c r="AF45" s="169"/>
      <c r="AG45" s="168">
        <f t="shared" si="22"/>
        <v>7</v>
      </c>
      <c r="AH45" s="170"/>
      <c r="AI45" s="26"/>
      <c r="AJ45" s="26">
        <f t="shared" si="6"/>
        <v>7</v>
      </c>
    </row>
    <row r="46" spans="2:36" ht="15" thickBot="1" x14ac:dyDescent="0.4">
      <c r="B46" s="80" t="s">
        <v>185</v>
      </c>
      <c r="C46" s="174" t="str">
        <f t="shared" si="7"/>
        <v>-</v>
      </c>
      <c r="D46" s="175"/>
      <c r="E46" s="174">
        <f t="shared" si="8"/>
        <v>6</v>
      </c>
      <c r="F46" s="175"/>
      <c r="G46" s="174" t="str">
        <f t="shared" si="9"/>
        <v>-</v>
      </c>
      <c r="H46" s="175"/>
      <c r="I46" s="174" t="str">
        <f t="shared" si="10"/>
        <v>-</v>
      </c>
      <c r="J46" s="175"/>
      <c r="K46" s="174" t="str">
        <f t="shared" si="11"/>
        <v>-</v>
      </c>
      <c r="L46" s="175"/>
      <c r="M46" s="174">
        <f t="shared" si="12"/>
        <v>11</v>
      </c>
      <c r="N46" s="175"/>
      <c r="O46" s="174">
        <f t="shared" si="13"/>
        <v>13</v>
      </c>
      <c r="P46" s="175"/>
      <c r="Q46" s="174" t="str">
        <f t="shared" si="14"/>
        <v>-</v>
      </c>
      <c r="R46" s="175"/>
      <c r="S46" s="174" t="str">
        <f t="shared" si="15"/>
        <v>-</v>
      </c>
      <c r="T46" s="175"/>
      <c r="U46" s="174" t="str">
        <f t="shared" si="16"/>
        <v>-</v>
      </c>
      <c r="V46" s="175"/>
      <c r="W46" s="174" t="str">
        <f t="shared" si="17"/>
        <v>-</v>
      </c>
      <c r="X46" s="175"/>
      <c r="Y46" s="174">
        <f t="shared" si="18"/>
        <v>16</v>
      </c>
      <c r="Z46" s="175"/>
      <c r="AA46" s="174" t="str">
        <f t="shared" si="19"/>
        <v>-</v>
      </c>
      <c r="AB46" s="175"/>
      <c r="AC46" s="174">
        <f t="shared" si="20"/>
        <v>15</v>
      </c>
      <c r="AD46" s="175"/>
      <c r="AE46" s="174">
        <f t="shared" si="21"/>
        <v>9</v>
      </c>
      <c r="AF46" s="175"/>
      <c r="AG46" s="174" t="str">
        <f t="shared" si="22"/>
        <v>-</v>
      </c>
      <c r="AH46" s="176"/>
      <c r="AI46" s="26"/>
      <c r="AJ46" s="26">
        <f t="shared" si="6"/>
        <v>6</v>
      </c>
    </row>
    <row r="47" spans="2:36" x14ac:dyDescent="0.35">
      <c r="L47" s="12"/>
    </row>
    <row r="49" spans="5:5" x14ac:dyDescent="0.35">
      <c r="E49" t="s">
        <v>33</v>
      </c>
    </row>
  </sheetData>
  <mergeCells count="338">
    <mergeCell ref="B2:AJ2"/>
    <mergeCell ref="C3:D3"/>
    <mergeCell ref="E3:F3"/>
    <mergeCell ref="G3:H3"/>
    <mergeCell ref="AE3:AF3"/>
    <mergeCell ref="I3:J3"/>
    <mergeCell ref="K3:L3"/>
    <mergeCell ref="M3:N3"/>
    <mergeCell ref="O3:P3"/>
    <mergeCell ref="Q3:R3"/>
    <mergeCell ref="AG3:AH3"/>
    <mergeCell ref="S3:T3"/>
    <mergeCell ref="U3:V3"/>
    <mergeCell ref="W3:X3"/>
    <mergeCell ref="Y3:Z3"/>
    <mergeCell ref="AA3:AB3"/>
    <mergeCell ref="AC3:AD3"/>
    <mergeCell ref="AE28:AF28"/>
    <mergeCell ref="AG28:AH28"/>
    <mergeCell ref="U28:V28"/>
    <mergeCell ref="W28:X28"/>
    <mergeCell ref="Y28:Z28"/>
    <mergeCell ref="AA28:AB28"/>
    <mergeCell ref="AC28:AD28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E29:F29"/>
    <mergeCell ref="G29:H29"/>
    <mergeCell ref="I29:J29"/>
    <mergeCell ref="K29:L29"/>
    <mergeCell ref="M29:N29"/>
    <mergeCell ref="O29:P29"/>
    <mergeCell ref="Q29:R29"/>
    <mergeCell ref="S28:T28"/>
    <mergeCell ref="AG22:AH22"/>
    <mergeCell ref="C23:AI23"/>
    <mergeCell ref="C28:D28"/>
    <mergeCell ref="E28:F28"/>
    <mergeCell ref="G28:H28"/>
    <mergeCell ref="I28:J28"/>
    <mergeCell ref="K28:L28"/>
    <mergeCell ref="M28:N28"/>
    <mergeCell ref="O28:P28"/>
    <mergeCell ref="Q28:R28"/>
    <mergeCell ref="U22:V22"/>
    <mergeCell ref="W22:X22"/>
    <mergeCell ref="Y22:Z22"/>
    <mergeCell ref="AA22:AB22"/>
    <mergeCell ref="AC22:AD22"/>
    <mergeCell ref="AE22:AF22"/>
    <mergeCell ref="AE29:AF29"/>
    <mergeCell ref="AG29:AH29"/>
    <mergeCell ref="C30:D30"/>
    <mergeCell ref="E30:F30"/>
    <mergeCell ref="G30:H30"/>
    <mergeCell ref="I30:J30"/>
    <mergeCell ref="K30:L30"/>
    <mergeCell ref="M30:N30"/>
    <mergeCell ref="O30:P30"/>
    <mergeCell ref="Q30:R30"/>
    <mergeCell ref="S29:T29"/>
    <mergeCell ref="U29:V29"/>
    <mergeCell ref="W29:X29"/>
    <mergeCell ref="Y29:Z29"/>
    <mergeCell ref="AA29:AB29"/>
    <mergeCell ref="AC29:AD29"/>
    <mergeCell ref="AE30:AF30"/>
    <mergeCell ref="AG30:AH30"/>
    <mergeCell ref="U30:V30"/>
    <mergeCell ref="W30:X30"/>
    <mergeCell ref="Y30:Z30"/>
    <mergeCell ref="AA30:AB30"/>
    <mergeCell ref="AC30:AD30"/>
    <mergeCell ref="C29:D29"/>
    <mergeCell ref="C31:D31"/>
    <mergeCell ref="E31:F31"/>
    <mergeCell ref="G31:H31"/>
    <mergeCell ref="I31:J31"/>
    <mergeCell ref="K31:L31"/>
    <mergeCell ref="M31:N31"/>
    <mergeCell ref="O31:P31"/>
    <mergeCell ref="Q31:R31"/>
    <mergeCell ref="S30:T30"/>
    <mergeCell ref="S32:T32"/>
    <mergeCell ref="AE31:AF31"/>
    <mergeCell ref="AG31:AH31"/>
    <mergeCell ref="C32:D32"/>
    <mergeCell ref="E32:F32"/>
    <mergeCell ref="G32:H32"/>
    <mergeCell ref="I32:J32"/>
    <mergeCell ref="K32:L32"/>
    <mergeCell ref="M32:N32"/>
    <mergeCell ref="O32:P32"/>
    <mergeCell ref="Q32:R32"/>
    <mergeCell ref="S31:T31"/>
    <mergeCell ref="U31:V31"/>
    <mergeCell ref="W31:X31"/>
    <mergeCell ref="Y31:Z31"/>
    <mergeCell ref="AA31:AB31"/>
    <mergeCell ref="AC31:AD31"/>
    <mergeCell ref="AE32:AF32"/>
    <mergeCell ref="AG32:AH32"/>
    <mergeCell ref="U32:V32"/>
    <mergeCell ref="W32:X32"/>
    <mergeCell ref="Y32:Z32"/>
    <mergeCell ref="AA32:AB32"/>
    <mergeCell ref="AC32:AD32"/>
    <mergeCell ref="AG33:AH33"/>
    <mergeCell ref="C34:D34"/>
    <mergeCell ref="E34:F34"/>
    <mergeCell ref="G34:H34"/>
    <mergeCell ref="I34:J34"/>
    <mergeCell ref="K34:L34"/>
    <mergeCell ref="M34:N34"/>
    <mergeCell ref="O34:P34"/>
    <mergeCell ref="Q34:R34"/>
    <mergeCell ref="S33:T33"/>
    <mergeCell ref="U33:V33"/>
    <mergeCell ref="W33:X33"/>
    <mergeCell ref="Y33:Z33"/>
    <mergeCell ref="AA33:AB33"/>
    <mergeCell ref="AC33:AD33"/>
    <mergeCell ref="AE34:AF34"/>
    <mergeCell ref="AG34:AH34"/>
    <mergeCell ref="U34:V34"/>
    <mergeCell ref="W34:X34"/>
    <mergeCell ref="Y34:Z34"/>
    <mergeCell ref="AA34:AB34"/>
    <mergeCell ref="AC34:AD34"/>
    <mergeCell ref="C33:D33"/>
    <mergeCell ref="E33:F33"/>
    <mergeCell ref="G35:H35"/>
    <mergeCell ref="I35:J35"/>
    <mergeCell ref="K35:L35"/>
    <mergeCell ref="M35:N35"/>
    <mergeCell ref="O35:P35"/>
    <mergeCell ref="Q35:R35"/>
    <mergeCell ref="S34:T34"/>
    <mergeCell ref="AE33:AF33"/>
    <mergeCell ref="G33:H33"/>
    <mergeCell ref="I33:J33"/>
    <mergeCell ref="K33:L33"/>
    <mergeCell ref="M33:N33"/>
    <mergeCell ref="O33:P33"/>
    <mergeCell ref="Q33:R33"/>
    <mergeCell ref="AE35:AF35"/>
    <mergeCell ref="AG35:AH35"/>
    <mergeCell ref="C36:D36"/>
    <mergeCell ref="E36:F36"/>
    <mergeCell ref="G36:H36"/>
    <mergeCell ref="I36:J36"/>
    <mergeCell ref="K36:L36"/>
    <mergeCell ref="M36:N36"/>
    <mergeCell ref="O36:P36"/>
    <mergeCell ref="Q36:R36"/>
    <mergeCell ref="S35:T35"/>
    <mergeCell ref="U35:V35"/>
    <mergeCell ref="W35:X35"/>
    <mergeCell ref="Y35:Z35"/>
    <mergeCell ref="AA35:AB35"/>
    <mergeCell ref="AC35:AD35"/>
    <mergeCell ref="AE36:AF36"/>
    <mergeCell ref="AG36:AH36"/>
    <mergeCell ref="U36:V36"/>
    <mergeCell ref="W36:X36"/>
    <mergeCell ref="Y36:Z36"/>
    <mergeCell ref="AA36:AB36"/>
    <mergeCell ref="AC36:AD36"/>
    <mergeCell ref="C35:D35"/>
    <mergeCell ref="E35:F35"/>
    <mergeCell ref="C37:D37"/>
    <mergeCell ref="E37:F37"/>
    <mergeCell ref="G37:H37"/>
    <mergeCell ref="I37:J37"/>
    <mergeCell ref="K37:L37"/>
    <mergeCell ref="M37:N37"/>
    <mergeCell ref="O37:P37"/>
    <mergeCell ref="Q37:R37"/>
    <mergeCell ref="S36:T36"/>
    <mergeCell ref="S38:T38"/>
    <mergeCell ref="AE37:AF37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C39:D39"/>
    <mergeCell ref="E39:F39"/>
    <mergeCell ref="G41:H41"/>
    <mergeCell ref="I41:J41"/>
    <mergeCell ref="K41:L41"/>
    <mergeCell ref="M41:N41"/>
    <mergeCell ref="O41:P41"/>
    <mergeCell ref="Q41:R41"/>
    <mergeCell ref="S40:T40"/>
    <mergeCell ref="AE39:AF39"/>
    <mergeCell ref="G39:H39"/>
    <mergeCell ref="I39:J39"/>
    <mergeCell ref="K39:L39"/>
    <mergeCell ref="M39:N39"/>
    <mergeCell ref="O39:P39"/>
    <mergeCell ref="Q39:R39"/>
    <mergeCell ref="AE41:AF41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C41:D41"/>
    <mergeCell ref="E41:F41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S44:T44"/>
    <mergeCell ref="AE43:AF43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AE44:AF44"/>
    <mergeCell ref="AG44:AH44"/>
    <mergeCell ref="U44:V44"/>
    <mergeCell ref="W44:X44"/>
    <mergeCell ref="Y44:Z44"/>
    <mergeCell ref="AA44:AB44"/>
    <mergeCell ref="AC44:AD44"/>
    <mergeCell ref="C46:D46"/>
    <mergeCell ref="E46:F46"/>
    <mergeCell ref="G46:H46"/>
    <mergeCell ref="I46:J46"/>
    <mergeCell ref="K46:L46"/>
    <mergeCell ref="M46:N46"/>
    <mergeCell ref="O46:P46"/>
    <mergeCell ref="Q46:R46"/>
    <mergeCell ref="S45:T45"/>
    <mergeCell ref="C45:D45"/>
    <mergeCell ref="E45:F45"/>
    <mergeCell ref="G45:H45"/>
    <mergeCell ref="I45:J45"/>
    <mergeCell ref="K45:L45"/>
    <mergeCell ref="M45:N45"/>
    <mergeCell ref="O45:P45"/>
    <mergeCell ref="Q45:R45"/>
    <mergeCell ref="AE46:AF46"/>
    <mergeCell ref="AG46:AH46"/>
    <mergeCell ref="S46:T46"/>
    <mergeCell ref="U46:V46"/>
    <mergeCell ref="W46:X46"/>
    <mergeCell ref="Y46:Z46"/>
    <mergeCell ref="AA46:AB46"/>
    <mergeCell ref="AC46:AD46"/>
    <mergeCell ref="AE45:AF45"/>
    <mergeCell ref="AG45:AH45"/>
    <mergeCell ref="U45:V45"/>
    <mergeCell ref="W45:X45"/>
    <mergeCell ref="Y45:Z45"/>
    <mergeCell ref="AA45:AB45"/>
    <mergeCell ref="AC45:AD45"/>
  </mergeCells>
  <conditionalFormatting sqref="AI4:AI21">
    <cfRule type="cellIs" dxfId="212" priority="4" operator="equal">
      <formula>136</formula>
    </cfRule>
  </conditionalFormatting>
  <conditionalFormatting sqref="C4:AI22">
    <cfRule type="cellIs" dxfId="211" priority="5" operator="equal">
      <formula>"OAK"</formula>
    </cfRule>
    <cfRule type="cellIs" dxfId="210" priority="6" operator="equal">
      <formula>"LAR"</formula>
    </cfRule>
    <cfRule type="cellIs" dxfId="209" priority="7" operator="equal">
      <formula>"DET"</formula>
    </cfRule>
    <cfRule type="cellIs" dxfId="208" priority="8" operator="equal">
      <formula>"NYJ"</formula>
    </cfRule>
    <cfRule type="cellIs" dxfId="207" priority="9" operator="equal">
      <formula>"GB"</formula>
    </cfRule>
    <cfRule type="cellIs" dxfId="206" priority="10" operator="equal">
      <formula>"CHI"</formula>
    </cfRule>
    <cfRule type="cellIs" dxfId="205" priority="11" operator="equal">
      <formula>"ARI"</formula>
    </cfRule>
    <cfRule type="cellIs" dxfId="204" priority="12" operator="equal">
      <formula>"WAS"</formula>
    </cfRule>
    <cfRule type="cellIs" dxfId="203" priority="13" operator="equal">
      <formula>"CAR"</formula>
    </cfRule>
    <cfRule type="cellIs" dxfId="202" priority="14" operator="equal">
      <formula>"DAL"</formula>
    </cfRule>
    <cfRule type="cellIs" dxfId="201" priority="15" operator="equal">
      <formula>"DEN"</formula>
    </cfRule>
    <cfRule type="cellIs" dxfId="200" priority="16" operator="equal">
      <formula>"SEA"</formula>
    </cfRule>
    <cfRule type="cellIs" dxfId="199" priority="17" operator="equal">
      <formula>"LAC"</formula>
    </cfRule>
    <cfRule type="cellIs" dxfId="198" priority="18" operator="equal">
      <formula>"KC"</formula>
    </cfRule>
    <cfRule type="cellIs" dxfId="197" priority="19" operator="equal">
      <formula>"CLE"</formula>
    </cfRule>
    <cfRule type="cellIs" dxfId="196" priority="20" operator="equal">
      <formula>"PIT"</formula>
    </cfRule>
    <cfRule type="cellIs" dxfId="195" priority="21" operator="equal">
      <formula>"IND"</formula>
    </cfRule>
    <cfRule type="cellIs" dxfId="194" priority="22" operator="equal">
      <formula>"CIN"</formula>
    </cfRule>
    <cfRule type="cellIs" dxfId="193" priority="23" operator="equal">
      <formula>"MIA"</formula>
    </cfRule>
    <cfRule type="cellIs" dxfId="192" priority="24" operator="equal">
      <formula>"TEN"</formula>
    </cfRule>
    <cfRule type="cellIs" dxfId="191" priority="25" operator="equal">
      <formula>"MIN"</formula>
    </cfRule>
    <cfRule type="cellIs" dxfId="190" priority="26" operator="equal">
      <formula>"SF"</formula>
    </cfRule>
    <cfRule type="cellIs" dxfId="189" priority="27" operator="equal">
      <formula>"NE"</formula>
    </cfRule>
    <cfRule type="cellIs" dxfId="188" priority="28" operator="equal">
      <formula>"HOU"</formula>
    </cfRule>
    <cfRule type="cellIs" dxfId="187" priority="29" operator="equal">
      <formula>"NO"</formula>
    </cfRule>
    <cfRule type="cellIs" dxfId="186" priority="30" operator="equal">
      <formula>"TB"</formula>
    </cfRule>
    <cfRule type="cellIs" dxfId="185" priority="31" operator="equal">
      <formula>"NYG"</formula>
    </cfRule>
    <cfRule type="cellIs" dxfId="184" priority="32" operator="equal">
      <formula>"JAX"</formula>
    </cfRule>
    <cfRule type="cellIs" dxfId="183" priority="33" operator="equal">
      <formula>"BAL"</formula>
    </cfRule>
    <cfRule type="cellIs" dxfId="182" priority="34" operator="equal">
      <formula>"BUF"</formula>
    </cfRule>
    <cfRule type="cellIs" dxfId="181" priority="35" operator="equal">
      <formula>"PHI"</formula>
    </cfRule>
    <cfRule type="cellIs" dxfId="180" priority="36" operator="equal">
      <formula>"ATL"</formula>
    </cfRule>
  </conditionalFormatting>
  <conditionalFormatting sqref="AJ4:AJ21">
    <cfRule type="top10" dxfId="179" priority="1" rank="1"/>
  </conditionalFormatting>
  <hyperlinks>
    <hyperlink ref="C3" r:id="rId1" xr:uid="{9EF02705-DDA7-47BF-AED3-53738DD7D3F0}"/>
    <hyperlink ref="E3" r:id="rId2" xr:uid="{FEE637DE-4811-427A-85D2-0F159983761B}"/>
    <hyperlink ref="G3" r:id="rId3" xr:uid="{8A1935D4-2E5C-4978-B6F9-906AC2CC49A5}"/>
    <hyperlink ref="AE3" r:id="rId4" xr:uid="{97F3480A-89EE-402B-B0AA-1D5BA8BF029F}"/>
    <hyperlink ref="I3" r:id="rId5" xr:uid="{E31DD56E-53F9-4AAF-8D2F-1605084799C1}"/>
    <hyperlink ref="O3" r:id="rId6" xr:uid="{DA99274F-E330-4F6F-B9D7-E4F6FF5BAB6A}"/>
    <hyperlink ref="Q3" r:id="rId7" xr:uid="{AF40A90F-8843-4BD0-91EA-C56C83883412}"/>
    <hyperlink ref="S3" r:id="rId8" xr:uid="{ED241F57-FF3B-4928-9D6E-34B1382E539A}"/>
    <hyperlink ref="U3" r:id="rId9" xr:uid="{C2DD2B06-300B-4BEA-B3DC-2C6C71C97291}"/>
    <hyperlink ref="W3" r:id="rId10" xr:uid="{70213865-C82E-4760-AA4C-9EB997964086}"/>
    <hyperlink ref="Y3" r:id="rId11" xr:uid="{A404AD75-FE92-4D03-B5E4-C0BDC256F1AD}"/>
    <hyperlink ref="AA3" r:id="rId12" xr:uid="{03A5A146-1F82-4180-B925-66156E24F4D5}"/>
    <hyperlink ref="AC3" r:id="rId13" xr:uid="{31F6B708-A49F-4334-AC66-E5BDB7A4CDE4}"/>
    <hyperlink ref="AG3" r:id="rId14" xr:uid="{BC51BC79-62BA-435E-8A81-9D0F36AFCF44}"/>
  </hyperlinks>
  <pageMargins left="0.7" right="0.7" top="0.75" bottom="0.75" header="0.3" footer="0.3"/>
  <pageSetup orientation="portrait" r:id="rId1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C30E8-8D9D-4583-BA59-A37228384CFE}">
  <dimension ref="A1:AK49"/>
  <sheetViews>
    <sheetView showGridLines="0" showZeros="0" zoomScale="93" zoomScaleNormal="93" workbookViewId="0">
      <selection activeCell="AG6" sqref="AG6"/>
    </sheetView>
  </sheetViews>
  <sheetFormatPr defaultRowHeight="14.5" x14ac:dyDescent="0.35"/>
  <cols>
    <col min="1" max="1" width="3.26953125" customWidth="1"/>
    <col min="2" max="2" width="9.81640625" bestFit="1" customWidth="1"/>
    <col min="3" max="3" width="6.453125" customWidth="1"/>
    <col min="4" max="4" width="2.81640625" customWidth="1"/>
    <col min="5" max="5" width="6.453125" customWidth="1"/>
    <col min="6" max="6" width="2.81640625" customWidth="1"/>
    <col min="7" max="7" width="6.453125" customWidth="1"/>
    <col min="8" max="8" width="2.81640625" customWidth="1"/>
    <col min="9" max="9" width="6.453125" customWidth="1"/>
    <col min="10" max="10" width="2.81640625" customWidth="1"/>
    <col min="11" max="11" width="6.453125" customWidth="1"/>
    <col min="12" max="12" width="2.81640625" customWidth="1"/>
    <col min="13" max="13" width="6.453125" customWidth="1"/>
    <col min="14" max="14" width="2.81640625" customWidth="1"/>
    <col min="15" max="15" width="6.453125" customWidth="1"/>
    <col min="16" max="16" width="2.81640625" customWidth="1"/>
    <col min="17" max="17" width="6.453125" customWidth="1"/>
    <col min="18" max="18" width="2.81640625" customWidth="1"/>
    <col min="19" max="19" width="6.453125" customWidth="1"/>
    <col min="20" max="20" width="2.81640625" customWidth="1"/>
    <col min="21" max="21" width="6.453125" customWidth="1"/>
    <col min="22" max="22" width="2.81640625" customWidth="1"/>
    <col min="23" max="23" width="6.453125" customWidth="1"/>
    <col min="24" max="24" width="2.81640625" customWidth="1"/>
    <col min="25" max="25" width="6.453125" customWidth="1"/>
    <col min="26" max="26" width="2.81640625" customWidth="1"/>
    <col min="27" max="27" width="6.453125" customWidth="1"/>
    <col min="28" max="28" width="2.81640625" customWidth="1"/>
    <col min="29" max="29" width="6.453125" customWidth="1"/>
    <col min="30" max="30" width="2.81640625" customWidth="1"/>
    <col min="31" max="31" width="6.453125" customWidth="1"/>
    <col min="32" max="32" width="2.81640625" customWidth="1"/>
    <col min="33" max="33" width="6.453125" customWidth="1"/>
    <col min="34" max="34" width="2.81640625" customWidth="1"/>
    <col min="35" max="35" width="8.7265625" hidden="1" customWidth="1"/>
    <col min="36" max="36" width="8.6328125" customWidth="1"/>
  </cols>
  <sheetData>
    <row r="1" spans="1:37" ht="12" customHeight="1" x14ac:dyDescent="0.35">
      <c r="A1" t="s">
        <v>33</v>
      </c>
    </row>
    <row r="2" spans="1:37" ht="15" thickBot="1" x14ac:dyDescent="0.4">
      <c r="B2" s="204" t="s">
        <v>182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177"/>
      <c r="AJ2" s="177"/>
    </row>
    <row r="3" spans="1:37" ht="15" thickBot="1" x14ac:dyDescent="0.4">
      <c r="B3" s="151" t="s">
        <v>0</v>
      </c>
      <c r="C3" s="205" t="s">
        <v>326</v>
      </c>
      <c r="D3" s="205"/>
      <c r="E3" s="205" t="s">
        <v>327</v>
      </c>
      <c r="F3" s="205"/>
      <c r="G3" s="205" t="s">
        <v>328</v>
      </c>
      <c r="H3" s="205"/>
      <c r="I3" s="205" t="s">
        <v>329</v>
      </c>
      <c r="J3" s="205"/>
      <c r="K3" s="205" t="s">
        <v>330</v>
      </c>
      <c r="L3" s="205"/>
      <c r="M3" s="205" t="s">
        <v>331</v>
      </c>
      <c r="N3" s="205"/>
      <c r="O3" s="205" t="s">
        <v>332</v>
      </c>
      <c r="P3" s="205"/>
      <c r="Q3" s="205" t="s">
        <v>334</v>
      </c>
      <c r="R3" s="205"/>
      <c r="S3" s="205" t="s">
        <v>335</v>
      </c>
      <c r="T3" s="205"/>
      <c r="U3" s="205" t="s">
        <v>336</v>
      </c>
      <c r="V3" s="205"/>
      <c r="W3" s="205" t="s">
        <v>337</v>
      </c>
      <c r="X3" s="205"/>
      <c r="Y3" s="205" t="s">
        <v>338</v>
      </c>
      <c r="Z3" s="205"/>
      <c r="AA3" s="205" t="s">
        <v>339</v>
      </c>
      <c r="AB3" s="205"/>
      <c r="AC3" s="205" t="s">
        <v>340</v>
      </c>
      <c r="AD3" s="205"/>
      <c r="AE3" s="205" t="s">
        <v>333</v>
      </c>
      <c r="AF3" s="205"/>
      <c r="AG3" s="205" t="s">
        <v>341</v>
      </c>
      <c r="AH3" s="205"/>
      <c r="AI3" s="33" t="s">
        <v>69</v>
      </c>
      <c r="AJ3" s="118" t="s">
        <v>32</v>
      </c>
    </row>
    <row r="4" spans="1:37" x14ac:dyDescent="0.35">
      <c r="A4">
        <f t="shared" ref="A4:A21" si="0">RANK(AJ4,$AJ$4:$AJ$21,0)</f>
        <v>3</v>
      </c>
      <c r="B4" s="52" t="s">
        <v>1</v>
      </c>
      <c r="C4" s="5" t="s">
        <v>150</v>
      </c>
      <c r="D4" s="150">
        <v>12</v>
      </c>
      <c r="E4" s="5" t="s">
        <v>249</v>
      </c>
      <c r="F4" s="150">
        <v>1</v>
      </c>
      <c r="G4" s="5" t="s">
        <v>191</v>
      </c>
      <c r="H4" s="150">
        <v>10</v>
      </c>
      <c r="I4" s="5" t="s">
        <v>127</v>
      </c>
      <c r="J4" s="150">
        <v>9</v>
      </c>
      <c r="K4" s="5" t="s">
        <v>204</v>
      </c>
      <c r="L4" s="150">
        <v>2</v>
      </c>
      <c r="M4" s="5" t="s">
        <v>180</v>
      </c>
      <c r="N4" s="150">
        <v>13</v>
      </c>
      <c r="O4" s="5" t="s">
        <v>232</v>
      </c>
      <c r="P4" s="150">
        <v>11</v>
      </c>
      <c r="Q4" s="5" t="s">
        <v>107</v>
      </c>
      <c r="R4" s="150">
        <v>3</v>
      </c>
      <c r="S4" s="5" t="s">
        <v>143</v>
      </c>
      <c r="T4" s="150">
        <v>4</v>
      </c>
      <c r="U4" s="5" t="s">
        <v>195</v>
      </c>
      <c r="V4" s="150">
        <v>7</v>
      </c>
      <c r="W4" s="5" t="s">
        <v>149</v>
      </c>
      <c r="X4" s="150">
        <v>15</v>
      </c>
      <c r="Y4" s="5" t="s">
        <v>148</v>
      </c>
      <c r="Z4" s="150">
        <v>5</v>
      </c>
      <c r="AA4" s="5" t="s">
        <v>196</v>
      </c>
      <c r="AB4" s="150">
        <v>6</v>
      </c>
      <c r="AC4" s="5" t="s">
        <v>145</v>
      </c>
      <c r="AD4" s="150">
        <v>14</v>
      </c>
      <c r="AE4" s="5" t="s">
        <v>181</v>
      </c>
      <c r="AF4" s="150">
        <v>8</v>
      </c>
      <c r="AG4" s="5" t="s">
        <v>146</v>
      </c>
      <c r="AH4" s="150">
        <v>16</v>
      </c>
      <c r="AI4" s="7">
        <f t="shared" ref="AI4:AI21" si="1">SUM(D4:AH4)</f>
        <v>136</v>
      </c>
      <c r="AJ4" s="7">
        <f t="shared" ref="AJ4:AJ21" si="2">SUM(C29,E29,G29,I29,K29,M29,O29,Q29,S29,U29,W29,Y29,AA29,AC29,AE29,AG29)</f>
        <v>86</v>
      </c>
    </row>
    <row r="5" spans="1:37" x14ac:dyDescent="0.35">
      <c r="A5">
        <f t="shared" si="0"/>
        <v>4</v>
      </c>
      <c r="B5" s="8" t="s">
        <v>11</v>
      </c>
      <c r="C5" s="9" t="s">
        <v>212</v>
      </c>
      <c r="D5" s="10">
        <v>11</v>
      </c>
      <c r="E5" s="9" t="s">
        <v>251</v>
      </c>
      <c r="F5" s="10">
        <v>6</v>
      </c>
      <c r="G5" s="9" t="s">
        <v>208</v>
      </c>
      <c r="H5" s="10">
        <v>7</v>
      </c>
      <c r="I5" s="9" t="s">
        <v>209</v>
      </c>
      <c r="J5" s="10">
        <v>13</v>
      </c>
      <c r="K5" s="9" t="s">
        <v>244</v>
      </c>
      <c r="L5" s="10">
        <v>1</v>
      </c>
      <c r="M5" s="9" t="s">
        <v>215</v>
      </c>
      <c r="N5" s="10">
        <v>14</v>
      </c>
      <c r="O5" s="9" t="s">
        <v>223</v>
      </c>
      <c r="P5" s="10">
        <v>10</v>
      </c>
      <c r="Q5" s="9" t="s">
        <v>245</v>
      </c>
      <c r="R5" s="10">
        <v>3</v>
      </c>
      <c r="S5" s="9" t="s">
        <v>218</v>
      </c>
      <c r="T5" s="10">
        <v>4</v>
      </c>
      <c r="U5" s="9" t="s">
        <v>224</v>
      </c>
      <c r="V5" s="10">
        <v>9</v>
      </c>
      <c r="W5" s="9" t="s">
        <v>235</v>
      </c>
      <c r="X5" s="10">
        <v>16</v>
      </c>
      <c r="Y5" s="9" t="s">
        <v>225</v>
      </c>
      <c r="Z5" s="10">
        <v>12</v>
      </c>
      <c r="AA5" s="9" t="s">
        <v>226</v>
      </c>
      <c r="AB5" s="10">
        <v>2</v>
      </c>
      <c r="AC5" s="9" t="s">
        <v>214</v>
      </c>
      <c r="AD5" s="10">
        <v>15</v>
      </c>
      <c r="AE5" s="9" t="s">
        <v>220</v>
      </c>
      <c r="AF5" s="10">
        <v>8</v>
      </c>
      <c r="AG5" s="9" t="s">
        <v>193</v>
      </c>
      <c r="AH5" s="10">
        <v>5</v>
      </c>
      <c r="AI5" s="11">
        <f t="shared" si="1"/>
        <v>136</v>
      </c>
      <c r="AJ5" s="11">
        <f t="shared" si="2"/>
        <v>81</v>
      </c>
      <c r="AK5" s="145">
        <v>5</v>
      </c>
    </row>
    <row r="6" spans="1:37" x14ac:dyDescent="0.35">
      <c r="A6">
        <f t="shared" si="0"/>
        <v>7</v>
      </c>
      <c r="B6" s="4" t="s">
        <v>2</v>
      </c>
      <c r="C6" s="5" t="s">
        <v>150</v>
      </c>
      <c r="D6" s="156">
        <v>5</v>
      </c>
      <c r="E6" s="5" t="s">
        <v>249</v>
      </c>
      <c r="F6" s="156">
        <v>3</v>
      </c>
      <c r="G6" s="5" t="s">
        <v>191</v>
      </c>
      <c r="H6" s="156">
        <v>4</v>
      </c>
      <c r="I6" s="5" t="s">
        <v>127</v>
      </c>
      <c r="J6" s="156">
        <v>14</v>
      </c>
      <c r="K6" s="5" t="s">
        <v>192</v>
      </c>
      <c r="L6" s="156">
        <v>10</v>
      </c>
      <c r="M6" s="5" t="s">
        <v>180</v>
      </c>
      <c r="N6" s="156">
        <v>13</v>
      </c>
      <c r="O6" s="5" t="s">
        <v>232</v>
      </c>
      <c r="P6" s="156">
        <v>12</v>
      </c>
      <c r="Q6" s="5" t="s">
        <v>234</v>
      </c>
      <c r="R6" s="156">
        <v>1</v>
      </c>
      <c r="S6" s="5" t="s">
        <v>143</v>
      </c>
      <c r="T6" s="156">
        <v>9</v>
      </c>
      <c r="U6" s="5" t="s">
        <v>195</v>
      </c>
      <c r="V6" s="156">
        <v>11</v>
      </c>
      <c r="W6" s="5" t="s">
        <v>149</v>
      </c>
      <c r="X6" s="156">
        <v>16</v>
      </c>
      <c r="Y6" s="5" t="s">
        <v>148</v>
      </c>
      <c r="Z6" s="156">
        <v>6</v>
      </c>
      <c r="AA6" s="5" t="s">
        <v>126</v>
      </c>
      <c r="AB6" s="156">
        <v>2</v>
      </c>
      <c r="AC6" s="5" t="s">
        <v>145</v>
      </c>
      <c r="AD6" s="156">
        <v>15</v>
      </c>
      <c r="AE6" s="5" t="s">
        <v>181</v>
      </c>
      <c r="AF6" s="156">
        <v>8</v>
      </c>
      <c r="AG6" s="5" t="s">
        <v>146</v>
      </c>
      <c r="AH6" s="156">
        <v>7</v>
      </c>
      <c r="AI6" s="7">
        <f t="shared" si="1"/>
        <v>136</v>
      </c>
      <c r="AJ6" s="7">
        <f t="shared" si="2"/>
        <v>77</v>
      </c>
    </row>
    <row r="7" spans="1:37" x14ac:dyDescent="0.35">
      <c r="A7">
        <f t="shared" si="0"/>
        <v>1</v>
      </c>
      <c r="B7" s="8" t="s">
        <v>5</v>
      </c>
      <c r="C7" s="9" t="s">
        <v>212</v>
      </c>
      <c r="D7" s="10">
        <v>8</v>
      </c>
      <c r="E7" s="9" t="s">
        <v>251</v>
      </c>
      <c r="F7" s="10">
        <v>2</v>
      </c>
      <c r="G7" s="9" t="s">
        <v>208</v>
      </c>
      <c r="H7" s="10">
        <v>9</v>
      </c>
      <c r="I7" s="9" t="s">
        <v>209</v>
      </c>
      <c r="J7" s="10">
        <v>15</v>
      </c>
      <c r="K7" s="9" t="s">
        <v>210</v>
      </c>
      <c r="L7" s="10">
        <v>14</v>
      </c>
      <c r="M7" s="9" t="s">
        <v>215</v>
      </c>
      <c r="N7" s="10">
        <v>13</v>
      </c>
      <c r="O7" s="9" t="s">
        <v>229</v>
      </c>
      <c r="P7" s="10">
        <v>6</v>
      </c>
      <c r="Q7" s="9" t="s">
        <v>245</v>
      </c>
      <c r="R7" s="10">
        <v>5</v>
      </c>
      <c r="S7" s="9" t="s">
        <v>218</v>
      </c>
      <c r="T7" s="10">
        <v>1</v>
      </c>
      <c r="U7" s="9" t="s">
        <v>224</v>
      </c>
      <c r="V7" s="10">
        <v>11</v>
      </c>
      <c r="W7" s="9" t="s">
        <v>235</v>
      </c>
      <c r="X7" s="10">
        <v>16</v>
      </c>
      <c r="Y7" s="9" t="s">
        <v>225</v>
      </c>
      <c r="Z7" s="10">
        <v>4</v>
      </c>
      <c r="AA7" s="9" t="s">
        <v>219</v>
      </c>
      <c r="AB7" s="10">
        <v>7</v>
      </c>
      <c r="AC7" s="9" t="s">
        <v>214</v>
      </c>
      <c r="AD7" s="10">
        <v>10</v>
      </c>
      <c r="AE7" s="9" t="s">
        <v>220</v>
      </c>
      <c r="AF7" s="10">
        <v>3</v>
      </c>
      <c r="AG7" s="9" t="s">
        <v>216</v>
      </c>
      <c r="AH7" s="10">
        <v>12</v>
      </c>
      <c r="AI7" s="11">
        <f t="shared" si="1"/>
        <v>136</v>
      </c>
      <c r="AJ7" s="11">
        <f t="shared" si="2"/>
        <v>96</v>
      </c>
    </row>
    <row r="8" spans="1:37" x14ac:dyDescent="0.35">
      <c r="A8">
        <f t="shared" si="0"/>
        <v>7</v>
      </c>
      <c r="B8" s="4" t="s">
        <v>13</v>
      </c>
      <c r="C8" s="5" t="s">
        <v>212</v>
      </c>
      <c r="D8" s="156">
        <v>9</v>
      </c>
      <c r="E8" s="5" t="s">
        <v>251</v>
      </c>
      <c r="F8" s="156">
        <v>5</v>
      </c>
      <c r="G8" s="5" t="s">
        <v>208</v>
      </c>
      <c r="H8" s="156">
        <v>1</v>
      </c>
      <c r="I8" s="5" t="s">
        <v>209</v>
      </c>
      <c r="J8" s="156">
        <v>14</v>
      </c>
      <c r="K8" s="5" t="s">
        <v>210</v>
      </c>
      <c r="L8" s="156">
        <v>13</v>
      </c>
      <c r="M8" s="5" t="s">
        <v>215</v>
      </c>
      <c r="N8" s="156">
        <v>12</v>
      </c>
      <c r="O8" s="5" t="s">
        <v>223</v>
      </c>
      <c r="P8" s="156">
        <v>8</v>
      </c>
      <c r="Q8" s="5" t="s">
        <v>217</v>
      </c>
      <c r="R8" s="156">
        <v>2</v>
      </c>
      <c r="S8" s="5" t="s">
        <v>218</v>
      </c>
      <c r="T8" s="156">
        <v>11</v>
      </c>
      <c r="U8" s="5" t="s">
        <v>224</v>
      </c>
      <c r="V8" s="156">
        <v>10</v>
      </c>
      <c r="W8" s="5" t="s">
        <v>235</v>
      </c>
      <c r="X8" s="156">
        <v>16</v>
      </c>
      <c r="Y8" s="5" t="s">
        <v>225</v>
      </c>
      <c r="Z8" s="156">
        <v>7</v>
      </c>
      <c r="AA8" s="5" t="s">
        <v>219</v>
      </c>
      <c r="AB8" s="156">
        <v>3</v>
      </c>
      <c r="AC8" s="5" t="s">
        <v>214</v>
      </c>
      <c r="AD8" s="156">
        <v>15</v>
      </c>
      <c r="AE8" s="5" t="s">
        <v>220</v>
      </c>
      <c r="AF8" s="156">
        <v>6</v>
      </c>
      <c r="AG8" s="5" t="s">
        <v>216</v>
      </c>
      <c r="AH8" s="156">
        <v>4</v>
      </c>
      <c r="AI8" s="7">
        <f t="shared" si="1"/>
        <v>136</v>
      </c>
      <c r="AJ8" s="7">
        <f t="shared" si="2"/>
        <v>77</v>
      </c>
    </row>
    <row r="9" spans="1:37" x14ac:dyDescent="0.35">
      <c r="A9">
        <f t="shared" si="0"/>
        <v>17</v>
      </c>
      <c r="B9" s="8" t="s">
        <v>9</v>
      </c>
      <c r="C9" s="9" t="s">
        <v>150</v>
      </c>
      <c r="D9" s="10">
        <v>4</v>
      </c>
      <c r="E9" s="9" t="s">
        <v>231</v>
      </c>
      <c r="F9" s="10">
        <v>1</v>
      </c>
      <c r="G9" s="9" t="s">
        <v>108</v>
      </c>
      <c r="H9" s="10">
        <v>3</v>
      </c>
      <c r="I9" s="9" t="s">
        <v>127</v>
      </c>
      <c r="J9" s="10">
        <v>14</v>
      </c>
      <c r="K9" s="9" t="s">
        <v>192</v>
      </c>
      <c r="L9" s="10">
        <v>13</v>
      </c>
      <c r="M9" s="9" t="s">
        <v>180</v>
      </c>
      <c r="N9" s="10">
        <v>12</v>
      </c>
      <c r="O9" s="9" t="s">
        <v>232</v>
      </c>
      <c r="P9" s="10">
        <v>6</v>
      </c>
      <c r="Q9" s="9" t="s">
        <v>107</v>
      </c>
      <c r="R9" s="10">
        <v>16</v>
      </c>
      <c r="S9" s="9" t="s">
        <v>143</v>
      </c>
      <c r="T9" s="10">
        <v>11</v>
      </c>
      <c r="U9" s="9" t="s">
        <v>195</v>
      </c>
      <c r="V9" s="10">
        <v>5</v>
      </c>
      <c r="W9" s="9" t="s">
        <v>149</v>
      </c>
      <c r="X9" s="10">
        <v>10</v>
      </c>
      <c r="Y9" s="9" t="s">
        <v>148</v>
      </c>
      <c r="Z9" s="10">
        <v>2</v>
      </c>
      <c r="AA9" s="9" t="s">
        <v>196</v>
      </c>
      <c r="AB9" s="10">
        <v>9</v>
      </c>
      <c r="AC9" s="9" t="s">
        <v>145</v>
      </c>
      <c r="AD9" s="10">
        <v>15</v>
      </c>
      <c r="AE9" s="9" t="s">
        <v>181</v>
      </c>
      <c r="AF9" s="10">
        <v>8</v>
      </c>
      <c r="AG9" s="9" t="s">
        <v>193</v>
      </c>
      <c r="AH9" s="10">
        <v>7</v>
      </c>
      <c r="AI9" s="11">
        <f t="shared" si="1"/>
        <v>136</v>
      </c>
      <c r="AJ9" s="11">
        <f t="shared" si="2"/>
        <v>54</v>
      </c>
    </row>
    <row r="10" spans="1:37" x14ac:dyDescent="0.35">
      <c r="A10">
        <f t="shared" si="0"/>
        <v>10</v>
      </c>
      <c r="B10" s="4" t="s">
        <v>10</v>
      </c>
      <c r="C10" s="5" t="s">
        <v>212</v>
      </c>
      <c r="D10" s="156">
        <v>6</v>
      </c>
      <c r="E10" s="5" t="s">
        <v>251</v>
      </c>
      <c r="F10" s="156">
        <v>5</v>
      </c>
      <c r="G10" s="5" t="s">
        <v>208</v>
      </c>
      <c r="H10" s="156">
        <v>9</v>
      </c>
      <c r="I10" s="5" t="s">
        <v>209</v>
      </c>
      <c r="J10" s="156">
        <v>12</v>
      </c>
      <c r="K10" s="5" t="s">
        <v>210</v>
      </c>
      <c r="L10" s="156">
        <v>10</v>
      </c>
      <c r="M10" s="5" t="s">
        <v>215</v>
      </c>
      <c r="N10" s="156">
        <v>15</v>
      </c>
      <c r="O10" s="5" t="s">
        <v>223</v>
      </c>
      <c r="P10" s="156">
        <v>14</v>
      </c>
      <c r="Q10" s="5" t="s">
        <v>217</v>
      </c>
      <c r="R10" s="156">
        <v>7</v>
      </c>
      <c r="S10" s="5" t="s">
        <v>221</v>
      </c>
      <c r="T10" s="156">
        <v>1</v>
      </c>
      <c r="U10" s="5" t="s">
        <v>224</v>
      </c>
      <c r="V10" s="156">
        <v>2</v>
      </c>
      <c r="W10" s="5" t="s">
        <v>235</v>
      </c>
      <c r="X10" s="156">
        <v>13</v>
      </c>
      <c r="Y10" s="5" t="s">
        <v>225</v>
      </c>
      <c r="Z10" s="156">
        <v>3</v>
      </c>
      <c r="AA10" s="5" t="s">
        <v>219</v>
      </c>
      <c r="AB10" s="156">
        <v>4</v>
      </c>
      <c r="AC10" s="5" t="s">
        <v>214</v>
      </c>
      <c r="AD10" s="156">
        <v>16</v>
      </c>
      <c r="AE10" s="5" t="s">
        <v>220</v>
      </c>
      <c r="AF10" s="156">
        <v>11</v>
      </c>
      <c r="AG10" s="5" t="s">
        <v>216</v>
      </c>
      <c r="AH10" s="156">
        <v>8</v>
      </c>
      <c r="AI10" s="7">
        <f t="shared" si="1"/>
        <v>136</v>
      </c>
      <c r="AJ10" s="7">
        <f t="shared" si="2"/>
        <v>70</v>
      </c>
    </row>
    <row r="11" spans="1:37" x14ac:dyDescent="0.35">
      <c r="A11">
        <f t="shared" si="0"/>
        <v>16</v>
      </c>
      <c r="B11" s="8" t="s">
        <v>14</v>
      </c>
      <c r="C11" s="9" t="s">
        <v>150</v>
      </c>
      <c r="D11" s="10">
        <v>5</v>
      </c>
      <c r="E11" s="9" t="s">
        <v>249</v>
      </c>
      <c r="F11" s="10">
        <v>6</v>
      </c>
      <c r="G11" s="9" t="s">
        <v>191</v>
      </c>
      <c r="H11" s="10">
        <v>7</v>
      </c>
      <c r="I11" s="9" t="s">
        <v>127</v>
      </c>
      <c r="J11" s="10">
        <v>15</v>
      </c>
      <c r="K11" s="9" t="s">
        <v>192</v>
      </c>
      <c r="L11" s="10">
        <v>10</v>
      </c>
      <c r="M11" s="9" t="s">
        <v>180</v>
      </c>
      <c r="N11" s="10">
        <v>9</v>
      </c>
      <c r="O11" s="9" t="s">
        <v>232</v>
      </c>
      <c r="P11" s="10">
        <v>14</v>
      </c>
      <c r="Q11" s="9" t="s">
        <v>107</v>
      </c>
      <c r="R11" s="10">
        <v>13</v>
      </c>
      <c r="S11" s="9" t="s">
        <v>147</v>
      </c>
      <c r="T11" s="10">
        <v>2</v>
      </c>
      <c r="U11" s="9" t="s">
        <v>195</v>
      </c>
      <c r="V11" s="10">
        <v>8</v>
      </c>
      <c r="W11" s="9" t="s">
        <v>149</v>
      </c>
      <c r="X11" s="10">
        <v>12</v>
      </c>
      <c r="Y11" s="9" t="s">
        <v>148</v>
      </c>
      <c r="Z11" s="10">
        <v>1</v>
      </c>
      <c r="AA11" s="9" t="s">
        <v>126</v>
      </c>
      <c r="AB11" s="10">
        <v>4</v>
      </c>
      <c r="AC11" s="9" t="s">
        <v>145</v>
      </c>
      <c r="AD11" s="10">
        <v>16</v>
      </c>
      <c r="AE11" s="9" t="s">
        <v>181</v>
      </c>
      <c r="AF11" s="10">
        <v>11</v>
      </c>
      <c r="AG11" s="9" t="s">
        <v>146</v>
      </c>
      <c r="AH11" s="10">
        <v>3</v>
      </c>
      <c r="AI11" s="11">
        <f t="shared" si="1"/>
        <v>136</v>
      </c>
      <c r="AJ11" s="11">
        <f t="shared" si="2"/>
        <v>56</v>
      </c>
    </row>
    <row r="12" spans="1:37" x14ac:dyDescent="0.35">
      <c r="A12">
        <f t="shared" si="0"/>
        <v>11</v>
      </c>
      <c r="B12" s="4" t="s">
        <v>12</v>
      </c>
      <c r="C12" s="5" t="s">
        <v>150</v>
      </c>
      <c r="D12" s="157">
        <v>9</v>
      </c>
      <c r="E12" s="5" t="s">
        <v>249</v>
      </c>
      <c r="F12" s="157">
        <v>1</v>
      </c>
      <c r="G12" s="5" t="s">
        <v>191</v>
      </c>
      <c r="H12" s="157">
        <v>2</v>
      </c>
      <c r="I12" s="5" t="s">
        <v>127</v>
      </c>
      <c r="J12" s="157">
        <v>12</v>
      </c>
      <c r="K12" s="5" t="s">
        <v>192</v>
      </c>
      <c r="L12" s="157">
        <v>14</v>
      </c>
      <c r="M12" s="5" t="s">
        <v>180</v>
      </c>
      <c r="N12" s="157">
        <v>13</v>
      </c>
      <c r="O12" s="5" t="s">
        <v>232</v>
      </c>
      <c r="P12" s="157">
        <v>11</v>
      </c>
      <c r="Q12" s="5" t="s">
        <v>107</v>
      </c>
      <c r="R12" s="157">
        <v>3</v>
      </c>
      <c r="S12" s="5" t="s">
        <v>143</v>
      </c>
      <c r="T12" s="157">
        <v>4</v>
      </c>
      <c r="U12" s="5" t="s">
        <v>195</v>
      </c>
      <c r="V12" s="157">
        <v>10</v>
      </c>
      <c r="W12" s="5" t="s">
        <v>149</v>
      </c>
      <c r="X12" s="157">
        <v>16</v>
      </c>
      <c r="Y12" s="5" t="s">
        <v>148</v>
      </c>
      <c r="Z12" s="157">
        <v>5</v>
      </c>
      <c r="AA12" s="5" t="s">
        <v>126</v>
      </c>
      <c r="AB12" s="157">
        <v>6</v>
      </c>
      <c r="AC12" s="5" t="s">
        <v>145</v>
      </c>
      <c r="AD12" s="157">
        <v>15</v>
      </c>
      <c r="AE12" s="5" t="s">
        <v>181</v>
      </c>
      <c r="AF12" s="157">
        <v>7</v>
      </c>
      <c r="AG12" s="5" t="s">
        <v>193</v>
      </c>
      <c r="AH12" s="157">
        <v>8</v>
      </c>
      <c r="AI12" s="7">
        <f t="shared" si="1"/>
        <v>136</v>
      </c>
      <c r="AJ12" s="7">
        <f t="shared" si="2"/>
        <v>67</v>
      </c>
    </row>
    <row r="13" spans="1:37" x14ac:dyDescent="0.35">
      <c r="A13">
        <f t="shared" si="0"/>
        <v>11</v>
      </c>
      <c r="B13" s="8" t="s">
        <v>8</v>
      </c>
      <c r="C13" s="9" t="s">
        <v>150</v>
      </c>
      <c r="D13" s="10">
        <v>11</v>
      </c>
      <c r="E13" s="9" t="s">
        <v>249</v>
      </c>
      <c r="F13" s="10">
        <v>5</v>
      </c>
      <c r="G13" s="9" t="s">
        <v>191</v>
      </c>
      <c r="H13" s="10">
        <v>8</v>
      </c>
      <c r="I13" s="9" t="s">
        <v>127</v>
      </c>
      <c r="J13" s="10">
        <v>14</v>
      </c>
      <c r="K13" s="9" t="s">
        <v>192</v>
      </c>
      <c r="L13" s="10">
        <v>15</v>
      </c>
      <c r="M13" s="9" t="s">
        <v>180</v>
      </c>
      <c r="N13" s="10">
        <v>13</v>
      </c>
      <c r="O13" s="9" t="s">
        <v>232</v>
      </c>
      <c r="P13" s="10">
        <v>7</v>
      </c>
      <c r="Q13" s="9" t="s">
        <v>234</v>
      </c>
      <c r="R13" s="10">
        <v>1</v>
      </c>
      <c r="S13" s="9" t="s">
        <v>143</v>
      </c>
      <c r="T13" s="10">
        <v>2</v>
      </c>
      <c r="U13" s="9" t="s">
        <v>195</v>
      </c>
      <c r="V13" s="10">
        <v>10</v>
      </c>
      <c r="W13" s="9" t="s">
        <v>149</v>
      </c>
      <c r="X13" s="10">
        <v>12</v>
      </c>
      <c r="Y13" s="9" t="s">
        <v>189</v>
      </c>
      <c r="Z13" s="10">
        <v>3</v>
      </c>
      <c r="AA13" s="9" t="s">
        <v>196</v>
      </c>
      <c r="AB13" s="10">
        <v>4</v>
      </c>
      <c r="AC13" s="9" t="s">
        <v>145</v>
      </c>
      <c r="AD13" s="10">
        <v>16</v>
      </c>
      <c r="AE13" s="9" t="s">
        <v>181</v>
      </c>
      <c r="AF13" s="10">
        <v>9</v>
      </c>
      <c r="AG13" s="9" t="s">
        <v>146</v>
      </c>
      <c r="AH13" s="10">
        <v>6</v>
      </c>
      <c r="AI13" s="11">
        <f t="shared" si="1"/>
        <v>136</v>
      </c>
      <c r="AJ13" s="11">
        <f t="shared" si="2"/>
        <v>67</v>
      </c>
    </row>
    <row r="14" spans="1:37" x14ac:dyDescent="0.35">
      <c r="A14">
        <f t="shared" si="0"/>
        <v>9</v>
      </c>
      <c r="B14" s="4" t="s">
        <v>6</v>
      </c>
      <c r="C14" s="5" t="s">
        <v>212</v>
      </c>
      <c r="D14" s="156">
        <v>11</v>
      </c>
      <c r="E14" s="5" t="s">
        <v>251</v>
      </c>
      <c r="F14" s="156">
        <v>10</v>
      </c>
      <c r="G14" s="5" t="s">
        <v>395</v>
      </c>
      <c r="H14" s="156">
        <v>9</v>
      </c>
      <c r="I14" s="5" t="s">
        <v>209</v>
      </c>
      <c r="J14" s="156">
        <v>14</v>
      </c>
      <c r="K14" s="5" t="s">
        <v>210</v>
      </c>
      <c r="L14" s="156">
        <v>15</v>
      </c>
      <c r="M14" s="5" t="s">
        <v>215</v>
      </c>
      <c r="N14" s="156">
        <v>3</v>
      </c>
      <c r="O14" s="5" t="s">
        <v>223</v>
      </c>
      <c r="P14" s="156">
        <v>8</v>
      </c>
      <c r="Q14" s="5" t="s">
        <v>245</v>
      </c>
      <c r="R14" s="156">
        <v>2</v>
      </c>
      <c r="S14" s="5" t="s">
        <v>218</v>
      </c>
      <c r="T14" s="156">
        <v>7</v>
      </c>
      <c r="U14" s="5" t="s">
        <v>224</v>
      </c>
      <c r="V14" s="156">
        <v>12</v>
      </c>
      <c r="W14" s="5" t="s">
        <v>235</v>
      </c>
      <c r="X14" s="156">
        <v>16</v>
      </c>
      <c r="Y14" s="5" t="s">
        <v>225</v>
      </c>
      <c r="Z14" s="156">
        <v>6</v>
      </c>
      <c r="AA14" s="5" t="s">
        <v>226</v>
      </c>
      <c r="AB14" s="156">
        <v>4</v>
      </c>
      <c r="AC14" s="5" t="s">
        <v>214</v>
      </c>
      <c r="AD14" s="156">
        <v>13</v>
      </c>
      <c r="AE14" s="5" t="s">
        <v>237</v>
      </c>
      <c r="AF14" s="156">
        <v>1</v>
      </c>
      <c r="AG14" s="5" t="s">
        <v>216</v>
      </c>
      <c r="AH14" s="156">
        <v>5</v>
      </c>
      <c r="AI14" s="7">
        <f t="shared" si="1"/>
        <v>136</v>
      </c>
      <c r="AJ14" s="7">
        <f t="shared" si="2"/>
        <v>74</v>
      </c>
    </row>
    <row r="15" spans="1:37" x14ac:dyDescent="0.35">
      <c r="A15">
        <f t="shared" si="0"/>
        <v>6</v>
      </c>
      <c r="B15" s="8" t="s">
        <v>4</v>
      </c>
      <c r="C15" s="9" t="s">
        <v>150</v>
      </c>
      <c r="D15" s="10">
        <v>6</v>
      </c>
      <c r="E15" s="9" t="s">
        <v>249</v>
      </c>
      <c r="F15" s="10">
        <v>8</v>
      </c>
      <c r="G15" s="9" t="s">
        <v>191</v>
      </c>
      <c r="H15" s="10">
        <v>9</v>
      </c>
      <c r="I15" s="9" t="s">
        <v>127</v>
      </c>
      <c r="J15" s="10">
        <v>14</v>
      </c>
      <c r="K15" s="9" t="s">
        <v>192</v>
      </c>
      <c r="L15" s="10">
        <v>13</v>
      </c>
      <c r="M15" s="9" t="s">
        <v>180</v>
      </c>
      <c r="N15" s="10">
        <v>12</v>
      </c>
      <c r="O15" s="9" t="s">
        <v>232</v>
      </c>
      <c r="P15" s="10">
        <v>10</v>
      </c>
      <c r="Q15" s="9" t="s">
        <v>107</v>
      </c>
      <c r="R15" s="10">
        <v>1</v>
      </c>
      <c r="S15" s="9" t="s">
        <v>143</v>
      </c>
      <c r="T15" s="10">
        <v>11</v>
      </c>
      <c r="U15" s="9" t="s">
        <v>195</v>
      </c>
      <c r="V15" s="10">
        <v>5</v>
      </c>
      <c r="W15" s="9" t="s">
        <v>149</v>
      </c>
      <c r="X15" s="10">
        <v>15</v>
      </c>
      <c r="Y15" s="9" t="s">
        <v>189</v>
      </c>
      <c r="Z15" s="10">
        <v>3</v>
      </c>
      <c r="AA15" s="9" t="s">
        <v>126</v>
      </c>
      <c r="AB15" s="10">
        <v>4</v>
      </c>
      <c r="AC15" s="9" t="s">
        <v>145</v>
      </c>
      <c r="AD15" s="10">
        <v>16</v>
      </c>
      <c r="AE15" s="9" t="s">
        <v>181</v>
      </c>
      <c r="AF15" s="10">
        <v>2</v>
      </c>
      <c r="AG15" s="9" t="s">
        <v>146</v>
      </c>
      <c r="AH15" s="10">
        <v>7</v>
      </c>
      <c r="AI15" s="11">
        <f t="shared" si="1"/>
        <v>136</v>
      </c>
      <c r="AJ15" s="11">
        <f t="shared" si="2"/>
        <v>78</v>
      </c>
    </row>
    <row r="16" spans="1:37" x14ac:dyDescent="0.35">
      <c r="A16">
        <f t="shared" si="0"/>
        <v>2</v>
      </c>
      <c r="B16" s="4" t="s">
        <v>7</v>
      </c>
      <c r="C16" s="5" t="s">
        <v>150</v>
      </c>
      <c r="D16" s="156">
        <v>7</v>
      </c>
      <c r="E16" s="5" t="s">
        <v>249</v>
      </c>
      <c r="F16" s="156">
        <v>4</v>
      </c>
      <c r="G16" s="5" t="s">
        <v>191</v>
      </c>
      <c r="H16" s="156">
        <v>10</v>
      </c>
      <c r="I16" s="5" t="s">
        <v>127</v>
      </c>
      <c r="J16" s="156">
        <v>14</v>
      </c>
      <c r="K16" s="5" t="s">
        <v>192</v>
      </c>
      <c r="L16" s="156">
        <v>12</v>
      </c>
      <c r="M16" s="5" t="s">
        <v>180</v>
      </c>
      <c r="N16" s="156">
        <v>15</v>
      </c>
      <c r="O16" s="5" t="s">
        <v>232</v>
      </c>
      <c r="P16" s="156">
        <v>5</v>
      </c>
      <c r="Q16" s="5" t="s">
        <v>234</v>
      </c>
      <c r="R16" s="156">
        <v>2</v>
      </c>
      <c r="S16" s="5" t="s">
        <v>143</v>
      </c>
      <c r="T16" s="156">
        <v>9</v>
      </c>
      <c r="U16" s="5" t="s">
        <v>195</v>
      </c>
      <c r="V16" s="156">
        <v>8</v>
      </c>
      <c r="W16" s="5" t="s">
        <v>149</v>
      </c>
      <c r="X16" s="156">
        <v>16</v>
      </c>
      <c r="Y16" s="5" t="s">
        <v>148</v>
      </c>
      <c r="Z16" s="156">
        <v>6</v>
      </c>
      <c r="AA16" s="5" t="s">
        <v>196</v>
      </c>
      <c r="AB16" s="156">
        <v>3</v>
      </c>
      <c r="AC16" s="5" t="s">
        <v>145</v>
      </c>
      <c r="AD16" s="156">
        <v>11</v>
      </c>
      <c r="AE16" s="5" t="s">
        <v>181</v>
      </c>
      <c r="AF16" s="156">
        <v>1</v>
      </c>
      <c r="AG16" s="5" t="s">
        <v>146</v>
      </c>
      <c r="AH16" s="156">
        <v>13</v>
      </c>
      <c r="AI16" s="7">
        <f>SUM(D16:AH16)</f>
        <v>136</v>
      </c>
      <c r="AJ16" s="158">
        <f t="shared" si="2"/>
        <v>92</v>
      </c>
    </row>
    <row r="17" spans="1:36" x14ac:dyDescent="0.35">
      <c r="A17">
        <f t="shared" si="0"/>
        <v>18</v>
      </c>
      <c r="B17" s="152" t="s">
        <v>71</v>
      </c>
      <c r="C17" s="153" t="s">
        <v>179</v>
      </c>
      <c r="D17" s="154">
        <v>4</v>
      </c>
      <c r="E17" s="153" t="s">
        <v>249</v>
      </c>
      <c r="F17" s="154">
        <v>6</v>
      </c>
      <c r="G17" s="153" t="s">
        <v>191</v>
      </c>
      <c r="H17" s="154">
        <v>5</v>
      </c>
      <c r="I17" s="153" t="s">
        <v>127</v>
      </c>
      <c r="J17" s="154">
        <v>1</v>
      </c>
      <c r="K17" s="153" t="s">
        <v>192</v>
      </c>
      <c r="L17" s="154">
        <v>16</v>
      </c>
      <c r="M17" s="153" t="s">
        <v>180</v>
      </c>
      <c r="N17" s="154">
        <v>11</v>
      </c>
      <c r="O17" s="153" t="s">
        <v>232</v>
      </c>
      <c r="P17" s="154">
        <v>15</v>
      </c>
      <c r="Q17" s="153" t="s">
        <v>107</v>
      </c>
      <c r="R17" s="154">
        <v>7</v>
      </c>
      <c r="S17" s="153" t="s">
        <v>147</v>
      </c>
      <c r="T17" s="154">
        <v>8</v>
      </c>
      <c r="U17" s="153" t="s">
        <v>195</v>
      </c>
      <c r="V17" s="154">
        <v>12</v>
      </c>
      <c r="W17" s="153" t="s">
        <v>149</v>
      </c>
      <c r="X17" s="154">
        <v>14</v>
      </c>
      <c r="Y17" s="153" t="s">
        <v>148</v>
      </c>
      <c r="Z17" s="154">
        <v>3</v>
      </c>
      <c r="AA17" s="153" t="s">
        <v>126</v>
      </c>
      <c r="AB17" s="154">
        <v>2</v>
      </c>
      <c r="AC17" s="153" t="s">
        <v>145</v>
      </c>
      <c r="AD17" s="154">
        <v>13</v>
      </c>
      <c r="AE17" s="153" t="s">
        <v>181</v>
      </c>
      <c r="AF17" s="154">
        <v>10</v>
      </c>
      <c r="AG17" s="153" t="s">
        <v>146</v>
      </c>
      <c r="AH17" s="154">
        <v>9</v>
      </c>
      <c r="AI17" s="34">
        <f>SUM(D17:AH17)</f>
        <v>136</v>
      </c>
      <c r="AJ17" s="35">
        <f>SUM(C42,E42,G42,I42,K42,M42,O42,Q42,S42,U42,W42,Y42,AA42,AC42,AE42,AG42)</f>
        <v>45</v>
      </c>
    </row>
    <row r="18" spans="1:36" x14ac:dyDescent="0.35">
      <c r="A18">
        <f t="shared" si="0"/>
        <v>5</v>
      </c>
      <c r="B18" s="4" t="s">
        <v>3</v>
      </c>
      <c r="C18" s="5" t="s">
        <v>150</v>
      </c>
      <c r="D18" s="156">
        <v>7</v>
      </c>
      <c r="E18" s="5" t="s">
        <v>249</v>
      </c>
      <c r="F18" s="156">
        <v>8</v>
      </c>
      <c r="G18" s="5" t="s">
        <v>191</v>
      </c>
      <c r="H18" s="156">
        <v>4</v>
      </c>
      <c r="I18" s="5" t="s">
        <v>127</v>
      </c>
      <c r="J18" s="156">
        <v>13</v>
      </c>
      <c r="K18" s="5" t="s">
        <v>192</v>
      </c>
      <c r="L18" s="156">
        <v>11</v>
      </c>
      <c r="M18" s="5" t="s">
        <v>180</v>
      </c>
      <c r="N18" s="156">
        <v>12</v>
      </c>
      <c r="O18" s="5" t="s">
        <v>232</v>
      </c>
      <c r="P18" s="156">
        <v>5</v>
      </c>
      <c r="Q18" s="5" t="s">
        <v>234</v>
      </c>
      <c r="R18" s="156">
        <v>2</v>
      </c>
      <c r="S18" s="5" t="s">
        <v>143</v>
      </c>
      <c r="T18" s="156">
        <v>6</v>
      </c>
      <c r="U18" s="5" t="s">
        <v>195</v>
      </c>
      <c r="V18" s="156">
        <v>14</v>
      </c>
      <c r="W18" s="5" t="s">
        <v>149</v>
      </c>
      <c r="X18" s="156">
        <v>16</v>
      </c>
      <c r="Y18" s="5" t="s">
        <v>148</v>
      </c>
      <c r="Z18" s="156">
        <v>9</v>
      </c>
      <c r="AA18" s="5" t="s">
        <v>196</v>
      </c>
      <c r="AB18" s="156">
        <v>3</v>
      </c>
      <c r="AC18" s="5" t="s">
        <v>145</v>
      </c>
      <c r="AD18" s="156">
        <v>15</v>
      </c>
      <c r="AE18" s="5" t="s">
        <v>109</v>
      </c>
      <c r="AF18" s="156">
        <v>1</v>
      </c>
      <c r="AG18" s="5" t="s">
        <v>146</v>
      </c>
      <c r="AH18" s="156">
        <v>10</v>
      </c>
      <c r="AI18" s="55">
        <f t="shared" si="1"/>
        <v>136</v>
      </c>
      <c r="AJ18" s="116">
        <f t="shared" si="2"/>
        <v>80</v>
      </c>
    </row>
    <row r="19" spans="1:36" x14ac:dyDescent="0.35">
      <c r="A19">
        <f t="shared" si="0"/>
        <v>14</v>
      </c>
      <c r="B19" s="38" t="s">
        <v>184</v>
      </c>
      <c r="C19" s="36" t="s">
        <v>150</v>
      </c>
      <c r="D19" s="37">
        <v>7</v>
      </c>
      <c r="E19" s="36" t="s">
        <v>249</v>
      </c>
      <c r="F19" s="37">
        <v>4</v>
      </c>
      <c r="G19" s="36" t="s">
        <v>191</v>
      </c>
      <c r="H19" s="37">
        <v>3</v>
      </c>
      <c r="I19" s="36" t="s">
        <v>127</v>
      </c>
      <c r="J19" s="37">
        <v>16</v>
      </c>
      <c r="K19" s="36" t="s">
        <v>192</v>
      </c>
      <c r="L19" s="37">
        <v>14</v>
      </c>
      <c r="M19" s="36" t="s">
        <v>180</v>
      </c>
      <c r="N19" s="37">
        <v>15</v>
      </c>
      <c r="O19" s="36" t="s">
        <v>232</v>
      </c>
      <c r="P19" s="37">
        <v>8</v>
      </c>
      <c r="Q19" s="36" t="s">
        <v>107</v>
      </c>
      <c r="R19" s="37">
        <v>9</v>
      </c>
      <c r="S19" s="36" t="s">
        <v>143</v>
      </c>
      <c r="T19" s="37">
        <v>1</v>
      </c>
      <c r="U19" s="36" t="s">
        <v>195</v>
      </c>
      <c r="V19" s="37">
        <v>12</v>
      </c>
      <c r="W19" s="36" t="s">
        <v>149</v>
      </c>
      <c r="X19" s="37">
        <v>10</v>
      </c>
      <c r="Y19" s="36" t="s">
        <v>148</v>
      </c>
      <c r="Z19" s="37">
        <v>5</v>
      </c>
      <c r="AA19" s="36" t="s">
        <v>126</v>
      </c>
      <c r="AB19" s="37">
        <v>6</v>
      </c>
      <c r="AC19" s="36" t="s">
        <v>145</v>
      </c>
      <c r="AD19" s="37">
        <v>13</v>
      </c>
      <c r="AE19" s="36" t="s">
        <v>181</v>
      </c>
      <c r="AF19" s="37">
        <v>11</v>
      </c>
      <c r="AG19" s="36" t="s">
        <v>146</v>
      </c>
      <c r="AH19" s="37">
        <v>2</v>
      </c>
      <c r="AI19" s="22">
        <f t="shared" si="1"/>
        <v>136</v>
      </c>
      <c r="AJ19" s="11">
        <f t="shared" si="2"/>
        <v>65</v>
      </c>
    </row>
    <row r="20" spans="1:36" x14ac:dyDescent="0.35">
      <c r="A20">
        <f t="shared" si="0"/>
        <v>11</v>
      </c>
      <c r="B20" s="4" t="s">
        <v>230</v>
      </c>
      <c r="C20" s="5" t="s">
        <v>179</v>
      </c>
      <c r="D20" s="155">
        <v>5</v>
      </c>
      <c r="E20" s="5" t="s">
        <v>249</v>
      </c>
      <c r="F20" s="155">
        <v>6</v>
      </c>
      <c r="G20" s="5" t="s">
        <v>108</v>
      </c>
      <c r="H20" s="155">
        <v>1</v>
      </c>
      <c r="I20" s="5" t="s">
        <v>127</v>
      </c>
      <c r="J20" s="155">
        <v>10</v>
      </c>
      <c r="K20" s="5" t="s">
        <v>204</v>
      </c>
      <c r="L20" s="155">
        <v>2</v>
      </c>
      <c r="M20" s="5" t="s">
        <v>180</v>
      </c>
      <c r="N20" s="155">
        <v>16</v>
      </c>
      <c r="O20" s="5" t="s">
        <v>194</v>
      </c>
      <c r="P20" s="155">
        <v>4</v>
      </c>
      <c r="Q20" s="5" t="s">
        <v>107</v>
      </c>
      <c r="R20" s="155">
        <v>7</v>
      </c>
      <c r="S20" s="5" t="s">
        <v>143</v>
      </c>
      <c r="T20" s="155">
        <v>9</v>
      </c>
      <c r="U20" s="5" t="s">
        <v>195</v>
      </c>
      <c r="V20" s="155">
        <v>15</v>
      </c>
      <c r="W20" s="5" t="s">
        <v>149</v>
      </c>
      <c r="X20" s="155">
        <v>14</v>
      </c>
      <c r="Y20" s="5" t="s">
        <v>189</v>
      </c>
      <c r="Z20" s="155">
        <v>3</v>
      </c>
      <c r="AA20" s="5" t="s">
        <v>196</v>
      </c>
      <c r="AB20" s="155">
        <v>8</v>
      </c>
      <c r="AC20" s="5" t="s">
        <v>145</v>
      </c>
      <c r="AD20" s="155">
        <v>13</v>
      </c>
      <c r="AE20" s="5" t="s">
        <v>181</v>
      </c>
      <c r="AF20" s="155">
        <v>11</v>
      </c>
      <c r="AG20" s="5" t="s">
        <v>146</v>
      </c>
      <c r="AH20" s="155">
        <v>12</v>
      </c>
      <c r="AI20" s="55">
        <f t="shared" si="1"/>
        <v>136</v>
      </c>
      <c r="AJ20" s="116">
        <f t="shared" si="2"/>
        <v>67</v>
      </c>
    </row>
    <row r="21" spans="1:36" ht="15" thickBot="1" x14ac:dyDescent="0.4">
      <c r="A21">
        <f t="shared" si="0"/>
        <v>15</v>
      </c>
      <c r="B21" s="38" t="s">
        <v>185</v>
      </c>
      <c r="C21" s="36" t="s">
        <v>179</v>
      </c>
      <c r="D21" s="37">
        <v>6</v>
      </c>
      <c r="E21" s="36" t="s">
        <v>249</v>
      </c>
      <c r="F21" s="37">
        <v>7</v>
      </c>
      <c r="G21" s="36" t="s">
        <v>108</v>
      </c>
      <c r="H21" s="37">
        <v>1</v>
      </c>
      <c r="I21" s="36" t="s">
        <v>127</v>
      </c>
      <c r="J21" s="37">
        <v>16</v>
      </c>
      <c r="K21" s="36" t="s">
        <v>192</v>
      </c>
      <c r="L21" s="37">
        <v>15</v>
      </c>
      <c r="M21" s="36" t="s">
        <v>180</v>
      </c>
      <c r="N21" s="37">
        <v>14</v>
      </c>
      <c r="O21" s="36" t="s">
        <v>232</v>
      </c>
      <c r="P21" s="37">
        <v>8</v>
      </c>
      <c r="Q21" s="36" t="s">
        <v>107</v>
      </c>
      <c r="R21" s="37">
        <v>10</v>
      </c>
      <c r="S21" s="36" t="s">
        <v>147</v>
      </c>
      <c r="T21" s="37">
        <v>3</v>
      </c>
      <c r="U21" s="36" t="s">
        <v>195</v>
      </c>
      <c r="V21" s="37">
        <v>13</v>
      </c>
      <c r="W21" s="36" t="s">
        <v>149</v>
      </c>
      <c r="X21" s="37">
        <v>11</v>
      </c>
      <c r="Y21" s="36" t="s">
        <v>148</v>
      </c>
      <c r="Z21" s="37">
        <v>2</v>
      </c>
      <c r="AA21" s="36" t="s">
        <v>126</v>
      </c>
      <c r="AB21" s="37">
        <v>9</v>
      </c>
      <c r="AC21" s="36" t="s">
        <v>145</v>
      </c>
      <c r="AD21" s="37">
        <v>12</v>
      </c>
      <c r="AE21" s="36" t="s">
        <v>109</v>
      </c>
      <c r="AF21" s="37">
        <v>5</v>
      </c>
      <c r="AG21" s="36" t="s">
        <v>146</v>
      </c>
      <c r="AH21" s="37">
        <v>4</v>
      </c>
      <c r="AI21" s="78">
        <f t="shared" si="1"/>
        <v>136</v>
      </c>
      <c r="AJ21" s="79">
        <f t="shared" si="2"/>
        <v>61</v>
      </c>
    </row>
    <row r="22" spans="1:36" ht="15" thickBot="1" x14ac:dyDescent="0.4">
      <c r="B22" s="39" t="s">
        <v>15</v>
      </c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20"/>
      <c r="AJ22" s="41"/>
    </row>
    <row r="23" spans="1:36" ht="15" thickBot="1" x14ac:dyDescent="0.4">
      <c r="C23" s="184" t="s">
        <v>183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6"/>
      <c r="AJ23" s="23"/>
    </row>
    <row r="24" spans="1:36" x14ac:dyDescent="0.35">
      <c r="F24" t="s">
        <v>33</v>
      </c>
    </row>
    <row r="27" spans="1:36" ht="15" thickBot="1" x14ac:dyDescent="0.4"/>
    <row r="28" spans="1:36" ht="15" thickBot="1" x14ac:dyDescent="0.4">
      <c r="B28" s="32" t="s">
        <v>0</v>
      </c>
      <c r="C28" s="181" t="str">
        <f>C3</f>
        <v>JAX@TEN</v>
      </c>
      <c r="D28" s="181"/>
      <c r="E28" s="181" t="str">
        <f t="shared" ref="E28" si="3">E3</f>
        <v>NYJ@BUF</v>
      </c>
      <c r="F28" s="181"/>
      <c r="G28" s="181" t="str">
        <f t="shared" ref="G28" si="4">G3</f>
        <v>NYG@WAS</v>
      </c>
      <c r="H28" s="181"/>
      <c r="I28" s="181" t="str">
        <f t="shared" ref="I28" si="5">I3</f>
        <v>NO@TB</v>
      </c>
      <c r="J28" s="181"/>
      <c r="K28" s="181" t="str">
        <f t="shared" ref="K28" si="6">K3</f>
        <v>NE@MIA</v>
      </c>
      <c r="L28" s="181"/>
      <c r="M28" s="181" t="str">
        <f t="shared" ref="M28" si="7">M3</f>
        <v>BAL@KC</v>
      </c>
      <c r="N28" s="181"/>
      <c r="O28" s="181" t="str">
        <f t="shared" ref="O28" si="8">O3</f>
        <v>IND@HOU</v>
      </c>
      <c r="P28" s="181"/>
      <c r="Q28" s="181" t="str">
        <f t="shared" ref="Q28" si="9">Q3</f>
        <v>CAR@CLE</v>
      </c>
      <c r="R28" s="181"/>
      <c r="S28" s="181" t="str">
        <f t="shared" ref="S28" si="10">S3</f>
        <v>ATL@GB</v>
      </c>
      <c r="T28" s="181"/>
      <c r="U28" s="181" t="str">
        <f t="shared" ref="U28" si="11">U3</f>
        <v>DEN@SF</v>
      </c>
      <c r="V28" s="181"/>
      <c r="W28" s="181" t="str">
        <f t="shared" ref="W28" si="12">W3</f>
        <v>CIN@LAC</v>
      </c>
      <c r="X28" s="181"/>
      <c r="Y28" s="181" t="str">
        <f t="shared" ref="Y28" si="13">Y3</f>
        <v>PHI@DAL</v>
      </c>
      <c r="Z28" s="181"/>
      <c r="AA28" s="181" t="str">
        <f t="shared" ref="AA28" si="14">AA3</f>
        <v>DET@ARI</v>
      </c>
      <c r="AB28" s="181"/>
      <c r="AC28" s="181" t="str">
        <f t="shared" ref="AC28" si="15">AC3</f>
        <v>PIT@OAK</v>
      </c>
      <c r="AD28" s="181"/>
      <c r="AE28" s="181" t="str">
        <f t="shared" ref="AE28" si="16">AE3</f>
        <v>LAR@CHI</v>
      </c>
      <c r="AF28" s="181"/>
      <c r="AG28" s="181" t="str">
        <f t="shared" ref="AG28" si="17">AG3</f>
        <v>MIN@SEA</v>
      </c>
      <c r="AH28" s="181"/>
      <c r="AI28" s="25"/>
    </row>
    <row r="29" spans="1:36" x14ac:dyDescent="0.35">
      <c r="B29" s="31" t="str">
        <f t="shared" ref="B29:B42" si="18">B4</f>
        <v>Tyson</v>
      </c>
      <c r="C29" s="180">
        <f>IF(C4="ten",D4,"-")</f>
        <v>12</v>
      </c>
      <c r="D29" s="180"/>
      <c r="E29" s="198" t="str">
        <f>IF(E4="nyj",F4,"-")</f>
        <v>-</v>
      </c>
      <c r="F29" s="199"/>
      <c r="G29" s="198">
        <f>IF(G4="nyg",H4,"-")</f>
        <v>10</v>
      </c>
      <c r="H29" s="199"/>
      <c r="I29" s="198">
        <f>IF(I4="no",J4,"-")</f>
        <v>9</v>
      </c>
      <c r="J29" s="199"/>
      <c r="K29" s="198">
        <f>IF(K4="mia",L4,"-")</f>
        <v>2</v>
      </c>
      <c r="L29" s="199"/>
      <c r="M29" s="198">
        <f>IF(M4="kc",N4,"-")</f>
        <v>13</v>
      </c>
      <c r="N29" s="199"/>
      <c r="O29" s="198" t="str">
        <f>IF(O4="ind",P4,"-")</f>
        <v>-</v>
      </c>
      <c r="P29" s="199"/>
      <c r="Q29" s="198" t="str">
        <f>IF(Q4="cle",R4,"-")</f>
        <v>-</v>
      </c>
      <c r="R29" s="199"/>
      <c r="S29" s="198">
        <f>IF(S4="gb",T4,"-")</f>
        <v>4</v>
      </c>
      <c r="T29" s="199"/>
      <c r="U29" s="198" t="str">
        <f>IF(U4="sf",V4,"-")</f>
        <v>-</v>
      </c>
      <c r="V29" s="199"/>
      <c r="W29" s="198">
        <f>IF(W4="lac",X4,"-")</f>
        <v>15</v>
      </c>
      <c r="X29" s="199"/>
      <c r="Y29" s="198">
        <f>IF(Y4="dal",Z4,"-")</f>
        <v>5</v>
      </c>
      <c r="Z29" s="199"/>
      <c r="AA29" s="198" t="str">
        <f>IF(AA4="det",AB4,"-")</f>
        <v>-</v>
      </c>
      <c r="AB29" s="199"/>
      <c r="AC29" s="198" t="str">
        <f>IF(AC4="oak",AD4,"-")</f>
        <v>-</v>
      </c>
      <c r="AD29" s="199"/>
      <c r="AE29" s="198" t="str">
        <f>IF(AE4="chi",AF4,"-")</f>
        <v>-</v>
      </c>
      <c r="AF29" s="199"/>
      <c r="AG29" s="198">
        <f>IF(AG4="sea",AH4,"-")</f>
        <v>16</v>
      </c>
      <c r="AH29" s="203"/>
      <c r="AJ29" s="26">
        <f t="shared" ref="AJ29:AJ46" si="19">COUNTIF(C29:AH29,"&gt;=1")</f>
        <v>9</v>
      </c>
    </row>
    <row r="30" spans="1:36" x14ac:dyDescent="0.35">
      <c r="B30" s="14" t="str">
        <f t="shared" si="18"/>
        <v>Ben</v>
      </c>
      <c r="C30" s="171">
        <f t="shared" ref="C30:C46" si="20">IF(C5="ten",D5,"-")</f>
        <v>11</v>
      </c>
      <c r="D30" s="172"/>
      <c r="E30" s="171" t="str">
        <f t="shared" ref="E30:E46" si="21">IF(E5="nyj",F5,"-")</f>
        <v>-</v>
      </c>
      <c r="F30" s="172"/>
      <c r="G30" s="171">
        <f t="shared" ref="G30:G46" si="22">IF(G5="nyg",H5,"-")</f>
        <v>7</v>
      </c>
      <c r="H30" s="172"/>
      <c r="I30" s="171">
        <f t="shared" ref="I30:I46" si="23">IF(I5="no",J5,"-")</f>
        <v>13</v>
      </c>
      <c r="J30" s="172"/>
      <c r="K30" s="171">
        <f t="shared" ref="K30:K46" si="24">IF(K5="mia",L5,"-")</f>
        <v>1</v>
      </c>
      <c r="L30" s="172"/>
      <c r="M30" s="171">
        <f t="shared" ref="M30:M46" si="25">IF(M5="kc",N5,"-")</f>
        <v>14</v>
      </c>
      <c r="N30" s="172"/>
      <c r="O30" s="171" t="str">
        <f t="shared" ref="O30:O46" si="26">IF(O5="ind",P5,"-")</f>
        <v>-</v>
      </c>
      <c r="P30" s="172"/>
      <c r="Q30" s="171">
        <f t="shared" ref="Q30:Q46" si="27">IF(Q5="cle",R5,"-")</f>
        <v>3</v>
      </c>
      <c r="R30" s="172"/>
      <c r="S30" s="171">
        <f t="shared" ref="S30:S46" si="28">IF(S5="gb",T5,"-")</f>
        <v>4</v>
      </c>
      <c r="T30" s="172"/>
      <c r="U30" s="171" t="str">
        <f t="shared" ref="U30:U46" si="29">IF(U5="sf",V5,"-")</f>
        <v>-</v>
      </c>
      <c r="V30" s="172"/>
      <c r="W30" s="171">
        <f t="shared" ref="W30:W46" si="30">IF(W5="lac",X5,"-")</f>
        <v>16</v>
      </c>
      <c r="X30" s="172"/>
      <c r="Y30" s="171">
        <f t="shared" ref="Y30:Y46" si="31">IF(Y5="dal",Z5,"-")</f>
        <v>12</v>
      </c>
      <c r="Z30" s="172"/>
      <c r="AA30" s="171" t="str">
        <f t="shared" ref="AA30:AA46" si="32">IF(AA5="det",AB5,"-")</f>
        <v>-</v>
      </c>
      <c r="AB30" s="172"/>
      <c r="AC30" s="171" t="str">
        <f t="shared" ref="AC30:AC46" si="33">IF(AC5="oak",AD5,"-")</f>
        <v>-</v>
      </c>
      <c r="AD30" s="172"/>
      <c r="AE30" s="171" t="str">
        <f t="shared" ref="AE30:AE46" si="34">IF(AE5="chi",AF5,"-")</f>
        <v>-</v>
      </c>
      <c r="AF30" s="172"/>
      <c r="AG30" s="171" t="str">
        <f t="shared" ref="AG30:AG46" si="35">IF(AG5="sea",AH5,"-")</f>
        <v>-</v>
      </c>
      <c r="AH30" s="173"/>
      <c r="AJ30" s="26">
        <f t="shared" si="19"/>
        <v>9</v>
      </c>
    </row>
    <row r="31" spans="1:36" x14ac:dyDescent="0.35">
      <c r="B31" s="13" t="str">
        <f t="shared" si="18"/>
        <v>Trevor</v>
      </c>
      <c r="C31" s="168">
        <f t="shared" si="20"/>
        <v>5</v>
      </c>
      <c r="D31" s="169"/>
      <c r="E31" s="168" t="str">
        <f t="shared" si="21"/>
        <v>-</v>
      </c>
      <c r="F31" s="169"/>
      <c r="G31" s="168">
        <f t="shared" si="22"/>
        <v>4</v>
      </c>
      <c r="H31" s="169"/>
      <c r="I31" s="168">
        <f t="shared" si="23"/>
        <v>14</v>
      </c>
      <c r="J31" s="169"/>
      <c r="K31" s="168" t="str">
        <f t="shared" si="24"/>
        <v>-</v>
      </c>
      <c r="L31" s="169"/>
      <c r="M31" s="168">
        <f t="shared" si="25"/>
        <v>13</v>
      </c>
      <c r="N31" s="169"/>
      <c r="O31" s="168" t="str">
        <f t="shared" si="26"/>
        <v>-</v>
      </c>
      <c r="P31" s="169"/>
      <c r="Q31" s="168">
        <f t="shared" si="27"/>
        <v>1</v>
      </c>
      <c r="R31" s="169"/>
      <c r="S31" s="168">
        <f t="shared" si="28"/>
        <v>9</v>
      </c>
      <c r="T31" s="169"/>
      <c r="U31" s="168" t="str">
        <f t="shared" si="29"/>
        <v>-</v>
      </c>
      <c r="V31" s="169"/>
      <c r="W31" s="168">
        <f t="shared" si="30"/>
        <v>16</v>
      </c>
      <c r="X31" s="169"/>
      <c r="Y31" s="168">
        <f t="shared" si="31"/>
        <v>6</v>
      </c>
      <c r="Z31" s="169"/>
      <c r="AA31" s="168">
        <f t="shared" si="32"/>
        <v>2</v>
      </c>
      <c r="AB31" s="169"/>
      <c r="AC31" s="168" t="str">
        <f t="shared" si="33"/>
        <v>-</v>
      </c>
      <c r="AD31" s="169"/>
      <c r="AE31" s="168" t="str">
        <f t="shared" si="34"/>
        <v>-</v>
      </c>
      <c r="AF31" s="169"/>
      <c r="AG31" s="168">
        <f t="shared" si="35"/>
        <v>7</v>
      </c>
      <c r="AH31" s="170"/>
      <c r="AJ31" s="26">
        <f t="shared" si="19"/>
        <v>10</v>
      </c>
    </row>
    <row r="32" spans="1:36" x14ac:dyDescent="0.35">
      <c r="B32" s="14" t="str">
        <f t="shared" si="18"/>
        <v>Alex</v>
      </c>
      <c r="C32" s="171">
        <f t="shared" si="20"/>
        <v>8</v>
      </c>
      <c r="D32" s="172"/>
      <c r="E32" s="171" t="str">
        <f t="shared" si="21"/>
        <v>-</v>
      </c>
      <c r="F32" s="172"/>
      <c r="G32" s="171">
        <f t="shared" si="22"/>
        <v>9</v>
      </c>
      <c r="H32" s="172"/>
      <c r="I32" s="171">
        <f t="shared" si="23"/>
        <v>15</v>
      </c>
      <c r="J32" s="172"/>
      <c r="K32" s="171" t="str">
        <f t="shared" si="24"/>
        <v>-</v>
      </c>
      <c r="L32" s="172"/>
      <c r="M32" s="171">
        <f t="shared" si="25"/>
        <v>13</v>
      </c>
      <c r="N32" s="172"/>
      <c r="O32" s="171">
        <f t="shared" si="26"/>
        <v>6</v>
      </c>
      <c r="P32" s="172"/>
      <c r="Q32" s="171">
        <f t="shared" si="27"/>
        <v>5</v>
      </c>
      <c r="R32" s="172"/>
      <c r="S32" s="171">
        <f t="shared" si="28"/>
        <v>1</v>
      </c>
      <c r="T32" s="172"/>
      <c r="U32" s="171" t="str">
        <f t="shared" si="29"/>
        <v>-</v>
      </c>
      <c r="V32" s="172"/>
      <c r="W32" s="171">
        <f t="shared" si="30"/>
        <v>16</v>
      </c>
      <c r="X32" s="172"/>
      <c r="Y32" s="171">
        <f t="shared" si="31"/>
        <v>4</v>
      </c>
      <c r="Z32" s="172"/>
      <c r="AA32" s="171">
        <f t="shared" si="32"/>
        <v>7</v>
      </c>
      <c r="AB32" s="172"/>
      <c r="AC32" s="171" t="str">
        <f t="shared" si="33"/>
        <v>-</v>
      </c>
      <c r="AD32" s="172"/>
      <c r="AE32" s="171" t="str">
        <f t="shared" si="34"/>
        <v>-</v>
      </c>
      <c r="AF32" s="172"/>
      <c r="AG32" s="171">
        <f t="shared" si="35"/>
        <v>12</v>
      </c>
      <c r="AH32" s="173"/>
      <c r="AJ32" s="26">
        <f t="shared" si="19"/>
        <v>11</v>
      </c>
    </row>
    <row r="33" spans="2:36" x14ac:dyDescent="0.35">
      <c r="B33" s="13" t="str">
        <f t="shared" si="18"/>
        <v>Katelyn</v>
      </c>
      <c r="C33" s="168">
        <f t="shared" si="20"/>
        <v>9</v>
      </c>
      <c r="D33" s="169"/>
      <c r="E33" s="168" t="str">
        <f t="shared" si="21"/>
        <v>-</v>
      </c>
      <c r="F33" s="169"/>
      <c r="G33" s="168">
        <f t="shared" si="22"/>
        <v>1</v>
      </c>
      <c r="H33" s="169"/>
      <c r="I33" s="168">
        <f t="shared" si="23"/>
        <v>14</v>
      </c>
      <c r="J33" s="169"/>
      <c r="K33" s="168" t="str">
        <f t="shared" si="24"/>
        <v>-</v>
      </c>
      <c r="L33" s="169"/>
      <c r="M33" s="168">
        <f t="shared" si="25"/>
        <v>12</v>
      </c>
      <c r="N33" s="169"/>
      <c r="O33" s="168" t="str">
        <f t="shared" si="26"/>
        <v>-</v>
      </c>
      <c r="P33" s="169"/>
      <c r="Q33" s="168" t="str">
        <f t="shared" si="27"/>
        <v>-</v>
      </c>
      <c r="R33" s="169"/>
      <c r="S33" s="168">
        <f t="shared" si="28"/>
        <v>11</v>
      </c>
      <c r="T33" s="169"/>
      <c r="U33" s="168" t="str">
        <f t="shared" si="29"/>
        <v>-</v>
      </c>
      <c r="V33" s="169"/>
      <c r="W33" s="168">
        <f t="shared" si="30"/>
        <v>16</v>
      </c>
      <c r="X33" s="169"/>
      <c r="Y33" s="168">
        <f t="shared" si="31"/>
        <v>7</v>
      </c>
      <c r="Z33" s="169"/>
      <c r="AA33" s="168">
        <f t="shared" si="32"/>
        <v>3</v>
      </c>
      <c r="AB33" s="169"/>
      <c r="AC33" s="168" t="str">
        <f t="shared" si="33"/>
        <v>-</v>
      </c>
      <c r="AD33" s="169"/>
      <c r="AE33" s="168" t="str">
        <f t="shared" si="34"/>
        <v>-</v>
      </c>
      <c r="AF33" s="169"/>
      <c r="AG33" s="168">
        <f t="shared" si="35"/>
        <v>4</v>
      </c>
      <c r="AH33" s="170"/>
      <c r="AJ33" s="26">
        <f t="shared" si="19"/>
        <v>9</v>
      </c>
    </row>
    <row r="34" spans="2:36" x14ac:dyDescent="0.35">
      <c r="B34" s="14" t="str">
        <f t="shared" si="18"/>
        <v>Shelby</v>
      </c>
      <c r="C34" s="171">
        <f t="shared" si="20"/>
        <v>4</v>
      </c>
      <c r="D34" s="172"/>
      <c r="E34" s="171">
        <f t="shared" si="21"/>
        <v>1</v>
      </c>
      <c r="F34" s="172"/>
      <c r="G34" s="171" t="str">
        <f t="shared" si="22"/>
        <v>-</v>
      </c>
      <c r="H34" s="172"/>
      <c r="I34" s="171">
        <f t="shared" si="23"/>
        <v>14</v>
      </c>
      <c r="J34" s="172"/>
      <c r="K34" s="171" t="str">
        <f t="shared" si="24"/>
        <v>-</v>
      </c>
      <c r="L34" s="172"/>
      <c r="M34" s="171">
        <f t="shared" si="25"/>
        <v>12</v>
      </c>
      <c r="N34" s="172"/>
      <c r="O34" s="171" t="str">
        <f t="shared" si="26"/>
        <v>-</v>
      </c>
      <c r="P34" s="172"/>
      <c r="Q34" s="171" t="str">
        <f t="shared" si="27"/>
        <v>-</v>
      </c>
      <c r="R34" s="172"/>
      <c r="S34" s="171">
        <f t="shared" si="28"/>
        <v>11</v>
      </c>
      <c r="T34" s="172"/>
      <c r="U34" s="171" t="str">
        <f t="shared" si="29"/>
        <v>-</v>
      </c>
      <c r="V34" s="172"/>
      <c r="W34" s="171">
        <f t="shared" si="30"/>
        <v>10</v>
      </c>
      <c r="X34" s="172"/>
      <c r="Y34" s="171">
        <f t="shared" si="31"/>
        <v>2</v>
      </c>
      <c r="Z34" s="172"/>
      <c r="AA34" s="171" t="str">
        <f t="shared" si="32"/>
        <v>-</v>
      </c>
      <c r="AB34" s="172"/>
      <c r="AC34" s="171" t="str">
        <f t="shared" si="33"/>
        <v>-</v>
      </c>
      <c r="AD34" s="172"/>
      <c r="AE34" s="171" t="str">
        <f t="shared" si="34"/>
        <v>-</v>
      </c>
      <c r="AF34" s="172"/>
      <c r="AG34" s="171" t="str">
        <f t="shared" si="35"/>
        <v>-</v>
      </c>
      <c r="AH34" s="173"/>
      <c r="AJ34" s="26">
        <f t="shared" si="19"/>
        <v>7</v>
      </c>
    </row>
    <row r="35" spans="2:36" x14ac:dyDescent="0.35">
      <c r="B35" s="13" t="str">
        <f t="shared" si="18"/>
        <v>Chris</v>
      </c>
      <c r="C35" s="168">
        <f t="shared" si="20"/>
        <v>6</v>
      </c>
      <c r="D35" s="169"/>
      <c r="E35" s="168" t="str">
        <f t="shared" si="21"/>
        <v>-</v>
      </c>
      <c r="F35" s="169"/>
      <c r="G35" s="168">
        <f t="shared" si="22"/>
        <v>9</v>
      </c>
      <c r="H35" s="169"/>
      <c r="I35" s="168">
        <f t="shared" si="23"/>
        <v>12</v>
      </c>
      <c r="J35" s="169"/>
      <c r="K35" s="168" t="str">
        <f t="shared" si="24"/>
        <v>-</v>
      </c>
      <c r="L35" s="169"/>
      <c r="M35" s="168">
        <f t="shared" si="25"/>
        <v>15</v>
      </c>
      <c r="N35" s="169"/>
      <c r="O35" s="168" t="str">
        <f t="shared" si="26"/>
        <v>-</v>
      </c>
      <c r="P35" s="169"/>
      <c r="Q35" s="168" t="str">
        <f t="shared" si="27"/>
        <v>-</v>
      </c>
      <c r="R35" s="169"/>
      <c r="S35" s="168" t="str">
        <f t="shared" si="28"/>
        <v>-</v>
      </c>
      <c r="T35" s="169"/>
      <c r="U35" s="168" t="str">
        <f t="shared" si="29"/>
        <v>-</v>
      </c>
      <c r="V35" s="169"/>
      <c r="W35" s="168">
        <f t="shared" si="30"/>
        <v>13</v>
      </c>
      <c r="X35" s="169"/>
      <c r="Y35" s="168">
        <f t="shared" si="31"/>
        <v>3</v>
      </c>
      <c r="Z35" s="169"/>
      <c r="AA35" s="168">
        <f t="shared" si="32"/>
        <v>4</v>
      </c>
      <c r="AB35" s="169"/>
      <c r="AC35" s="168" t="str">
        <f t="shared" si="33"/>
        <v>-</v>
      </c>
      <c r="AD35" s="169"/>
      <c r="AE35" s="168" t="str">
        <f t="shared" si="34"/>
        <v>-</v>
      </c>
      <c r="AF35" s="169"/>
      <c r="AG35" s="168">
        <f t="shared" si="35"/>
        <v>8</v>
      </c>
      <c r="AH35" s="170"/>
      <c r="AJ35" s="26">
        <f t="shared" si="19"/>
        <v>8</v>
      </c>
    </row>
    <row r="36" spans="2:36" x14ac:dyDescent="0.35">
      <c r="B36" s="14" t="str">
        <f t="shared" si="18"/>
        <v>Jeremy</v>
      </c>
      <c r="C36" s="171">
        <f t="shared" si="20"/>
        <v>5</v>
      </c>
      <c r="D36" s="172"/>
      <c r="E36" s="171" t="str">
        <f t="shared" si="21"/>
        <v>-</v>
      </c>
      <c r="F36" s="172"/>
      <c r="G36" s="171">
        <f t="shared" si="22"/>
        <v>7</v>
      </c>
      <c r="H36" s="172"/>
      <c r="I36" s="171">
        <f t="shared" si="23"/>
        <v>15</v>
      </c>
      <c r="J36" s="172"/>
      <c r="K36" s="171" t="str">
        <f t="shared" si="24"/>
        <v>-</v>
      </c>
      <c r="L36" s="172"/>
      <c r="M36" s="171">
        <f t="shared" si="25"/>
        <v>9</v>
      </c>
      <c r="N36" s="172"/>
      <c r="O36" s="171" t="str">
        <f t="shared" si="26"/>
        <v>-</v>
      </c>
      <c r="P36" s="172"/>
      <c r="Q36" s="171" t="str">
        <f t="shared" si="27"/>
        <v>-</v>
      </c>
      <c r="R36" s="172"/>
      <c r="S36" s="171" t="str">
        <f t="shared" si="28"/>
        <v>-</v>
      </c>
      <c r="T36" s="172"/>
      <c r="U36" s="171" t="str">
        <f t="shared" si="29"/>
        <v>-</v>
      </c>
      <c r="V36" s="172"/>
      <c r="W36" s="171">
        <f t="shared" si="30"/>
        <v>12</v>
      </c>
      <c r="X36" s="172"/>
      <c r="Y36" s="171">
        <f t="shared" si="31"/>
        <v>1</v>
      </c>
      <c r="Z36" s="172"/>
      <c r="AA36" s="171">
        <f t="shared" si="32"/>
        <v>4</v>
      </c>
      <c r="AB36" s="172"/>
      <c r="AC36" s="171" t="str">
        <f t="shared" si="33"/>
        <v>-</v>
      </c>
      <c r="AD36" s="172"/>
      <c r="AE36" s="171" t="str">
        <f t="shared" si="34"/>
        <v>-</v>
      </c>
      <c r="AF36" s="172"/>
      <c r="AG36" s="171">
        <f t="shared" si="35"/>
        <v>3</v>
      </c>
      <c r="AH36" s="173"/>
      <c r="AJ36" s="26">
        <f t="shared" si="19"/>
        <v>8</v>
      </c>
    </row>
    <row r="37" spans="2:36" x14ac:dyDescent="0.35">
      <c r="B37" s="13" t="str">
        <f t="shared" si="18"/>
        <v>Sam</v>
      </c>
      <c r="C37" s="168">
        <f t="shared" si="20"/>
        <v>9</v>
      </c>
      <c r="D37" s="169"/>
      <c r="E37" s="168" t="str">
        <f t="shared" si="21"/>
        <v>-</v>
      </c>
      <c r="F37" s="169"/>
      <c r="G37" s="168">
        <f t="shared" si="22"/>
        <v>2</v>
      </c>
      <c r="H37" s="169"/>
      <c r="I37" s="168">
        <f t="shared" si="23"/>
        <v>12</v>
      </c>
      <c r="J37" s="169"/>
      <c r="K37" s="168" t="str">
        <f t="shared" si="24"/>
        <v>-</v>
      </c>
      <c r="L37" s="169"/>
      <c r="M37" s="168">
        <f t="shared" si="25"/>
        <v>13</v>
      </c>
      <c r="N37" s="169"/>
      <c r="O37" s="168" t="str">
        <f t="shared" si="26"/>
        <v>-</v>
      </c>
      <c r="P37" s="169"/>
      <c r="Q37" s="168" t="str">
        <f t="shared" si="27"/>
        <v>-</v>
      </c>
      <c r="R37" s="169"/>
      <c r="S37" s="168">
        <f t="shared" si="28"/>
        <v>4</v>
      </c>
      <c r="T37" s="169"/>
      <c r="U37" s="168" t="str">
        <f t="shared" si="29"/>
        <v>-</v>
      </c>
      <c r="V37" s="169"/>
      <c r="W37" s="168">
        <f t="shared" si="30"/>
        <v>16</v>
      </c>
      <c r="X37" s="169"/>
      <c r="Y37" s="168">
        <f t="shared" si="31"/>
        <v>5</v>
      </c>
      <c r="Z37" s="169"/>
      <c r="AA37" s="168">
        <f t="shared" si="32"/>
        <v>6</v>
      </c>
      <c r="AB37" s="169"/>
      <c r="AC37" s="168" t="str">
        <f t="shared" si="33"/>
        <v>-</v>
      </c>
      <c r="AD37" s="169"/>
      <c r="AE37" s="168" t="str">
        <f t="shared" si="34"/>
        <v>-</v>
      </c>
      <c r="AF37" s="169"/>
      <c r="AG37" s="168" t="str">
        <f t="shared" si="35"/>
        <v>-</v>
      </c>
      <c r="AH37" s="170"/>
      <c r="AJ37" s="26">
        <f t="shared" si="19"/>
        <v>8</v>
      </c>
    </row>
    <row r="38" spans="2:36" x14ac:dyDescent="0.35">
      <c r="B38" s="14" t="str">
        <f t="shared" si="18"/>
        <v>Cody</v>
      </c>
      <c r="C38" s="171">
        <f t="shared" si="20"/>
        <v>11</v>
      </c>
      <c r="D38" s="172"/>
      <c r="E38" s="171" t="str">
        <f t="shared" si="21"/>
        <v>-</v>
      </c>
      <c r="F38" s="172"/>
      <c r="G38" s="171">
        <f t="shared" si="22"/>
        <v>8</v>
      </c>
      <c r="H38" s="172"/>
      <c r="I38" s="171">
        <f t="shared" si="23"/>
        <v>14</v>
      </c>
      <c r="J38" s="172"/>
      <c r="K38" s="171" t="str">
        <f t="shared" si="24"/>
        <v>-</v>
      </c>
      <c r="L38" s="172"/>
      <c r="M38" s="171">
        <f t="shared" si="25"/>
        <v>13</v>
      </c>
      <c r="N38" s="172"/>
      <c r="O38" s="171" t="str">
        <f t="shared" si="26"/>
        <v>-</v>
      </c>
      <c r="P38" s="172"/>
      <c r="Q38" s="171">
        <f t="shared" si="27"/>
        <v>1</v>
      </c>
      <c r="R38" s="172"/>
      <c r="S38" s="171">
        <f t="shared" si="28"/>
        <v>2</v>
      </c>
      <c r="T38" s="172"/>
      <c r="U38" s="171" t="str">
        <f t="shared" si="29"/>
        <v>-</v>
      </c>
      <c r="V38" s="172"/>
      <c r="W38" s="171">
        <f t="shared" si="30"/>
        <v>12</v>
      </c>
      <c r="X38" s="172"/>
      <c r="Y38" s="171" t="str">
        <f t="shared" si="31"/>
        <v>-</v>
      </c>
      <c r="Z38" s="172"/>
      <c r="AA38" s="171" t="str">
        <f t="shared" si="32"/>
        <v>-</v>
      </c>
      <c r="AB38" s="172"/>
      <c r="AC38" s="171" t="str">
        <f t="shared" si="33"/>
        <v>-</v>
      </c>
      <c r="AD38" s="172"/>
      <c r="AE38" s="171" t="str">
        <f t="shared" si="34"/>
        <v>-</v>
      </c>
      <c r="AF38" s="172"/>
      <c r="AG38" s="171">
        <f t="shared" si="35"/>
        <v>6</v>
      </c>
      <c r="AH38" s="173"/>
      <c r="AJ38" s="26">
        <f t="shared" si="19"/>
        <v>8</v>
      </c>
    </row>
    <row r="39" spans="2:36" x14ac:dyDescent="0.35">
      <c r="B39" s="13" t="str">
        <f t="shared" si="18"/>
        <v>Tom</v>
      </c>
      <c r="C39" s="168">
        <f t="shared" si="20"/>
        <v>11</v>
      </c>
      <c r="D39" s="169"/>
      <c r="E39" s="168" t="str">
        <f t="shared" si="21"/>
        <v>-</v>
      </c>
      <c r="F39" s="169"/>
      <c r="G39" s="168">
        <f t="shared" si="22"/>
        <v>9</v>
      </c>
      <c r="H39" s="169"/>
      <c r="I39" s="168">
        <f t="shared" si="23"/>
        <v>14</v>
      </c>
      <c r="J39" s="169"/>
      <c r="K39" s="168" t="str">
        <f t="shared" si="24"/>
        <v>-</v>
      </c>
      <c r="L39" s="169"/>
      <c r="M39" s="168">
        <f t="shared" si="25"/>
        <v>3</v>
      </c>
      <c r="N39" s="169"/>
      <c r="O39" s="168" t="str">
        <f t="shared" si="26"/>
        <v>-</v>
      </c>
      <c r="P39" s="169"/>
      <c r="Q39" s="168">
        <f t="shared" si="27"/>
        <v>2</v>
      </c>
      <c r="R39" s="169"/>
      <c r="S39" s="168">
        <f t="shared" si="28"/>
        <v>7</v>
      </c>
      <c r="T39" s="169"/>
      <c r="U39" s="168" t="str">
        <f t="shared" si="29"/>
        <v>-</v>
      </c>
      <c r="V39" s="169"/>
      <c r="W39" s="168">
        <f t="shared" si="30"/>
        <v>16</v>
      </c>
      <c r="X39" s="169"/>
      <c r="Y39" s="168">
        <f t="shared" si="31"/>
        <v>6</v>
      </c>
      <c r="Z39" s="169"/>
      <c r="AA39" s="168" t="str">
        <f t="shared" si="32"/>
        <v>-</v>
      </c>
      <c r="AB39" s="169"/>
      <c r="AC39" s="168" t="str">
        <f t="shared" si="33"/>
        <v>-</v>
      </c>
      <c r="AD39" s="169"/>
      <c r="AE39" s="168">
        <f t="shared" si="34"/>
        <v>1</v>
      </c>
      <c r="AF39" s="169"/>
      <c r="AG39" s="168">
        <f t="shared" si="35"/>
        <v>5</v>
      </c>
      <c r="AH39" s="170"/>
      <c r="AJ39" s="26">
        <f t="shared" si="19"/>
        <v>10</v>
      </c>
    </row>
    <row r="40" spans="2:36" x14ac:dyDescent="0.35">
      <c r="B40" s="14" t="str">
        <f t="shared" si="18"/>
        <v>Austin</v>
      </c>
      <c r="C40" s="171">
        <f t="shared" si="20"/>
        <v>6</v>
      </c>
      <c r="D40" s="172"/>
      <c r="E40" s="171" t="str">
        <f t="shared" si="21"/>
        <v>-</v>
      </c>
      <c r="F40" s="172"/>
      <c r="G40" s="171">
        <f t="shared" si="22"/>
        <v>9</v>
      </c>
      <c r="H40" s="172"/>
      <c r="I40" s="171">
        <f t="shared" si="23"/>
        <v>14</v>
      </c>
      <c r="J40" s="172"/>
      <c r="K40" s="171" t="str">
        <f t="shared" si="24"/>
        <v>-</v>
      </c>
      <c r="L40" s="172"/>
      <c r="M40" s="171">
        <f t="shared" si="25"/>
        <v>12</v>
      </c>
      <c r="N40" s="172"/>
      <c r="O40" s="171" t="str">
        <f t="shared" si="26"/>
        <v>-</v>
      </c>
      <c r="P40" s="172"/>
      <c r="Q40" s="171" t="str">
        <f t="shared" si="27"/>
        <v>-</v>
      </c>
      <c r="R40" s="172"/>
      <c r="S40" s="171">
        <f t="shared" si="28"/>
        <v>11</v>
      </c>
      <c r="T40" s="172"/>
      <c r="U40" s="171" t="str">
        <f t="shared" si="29"/>
        <v>-</v>
      </c>
      <c r="V40" s="172"/>
      <c r="W40" s="171">
        <f t="shared" si="30"/>
        <v>15</v>
      </c>
      <c r="X40" s="172"/>
      <c r="Y40" s="171" t="str">
        <f t="shared" si="31"/>
        <v>-</v>
      </c>
      <c r="Z40" s="172"/>
      <c r="AA40" s="171">
        <f t="shared" si="32"/>
        <v>4</v>
      </c>
      <c r="AB40" s="172"/>
      <c r="AC40" s="171" t="str">
        <f t="shared" si="33"/>
        <v>-</v>
      </c>
      <c r="AD40" s="172"/>
      <c r="AE40" s="171" t="str">
        <f t="shared" si="34"/>
        <v>-</v>
      </c>
      <c r="AF40" s="172"/>
      <c r="AG40" s="171">
        <f t="shared" si="35"/>
        <v>7</v>
      </c>
      <c r="AH40" s="173"/>
      <c r="AJ40" s="26">
        <f t="shared" si="19"/>
        <v>8</v>
      </c>
    </row>
    <row r="41" spans="2:36" x14ac:dyDescent="0.35">
      <c r="B41" s="13" t="str">
        <f t="shared" si="18"/>
        <v>Cecil</v>
      </c>
      <c r="C41" s="168">
        <f t="shared" si="20"/>
        <v>7</v>
      </c>
      <c r="D41" s="169"/>
      <c r="E41" s="168" t="str">
        <f t="shared" si="21"/>
        <v>-</v>
      </c>
      <c r="F41" s="169"/>
      <c r="G41" s="168">
        <f t="shared" si="22"/>
        <v>10</v>
      </c>
      <c r="H41" s="169"/>
      <c r="I41" s="168">
        <f t="shared" si="23"/>
        <v>14</v>
      </c>
      <c r="J41" s="169"/>
      <c r="K41" s="168" t="str">
        <f t="shared" si="24"/>
        <v>-</v>
      </c>
      <c r="L41" s="169"/>
      <c r="M41" s="168">
        <f t="shared" si="25"/>
        <v>15</v>
      </c>
      <c r="N41" s="169"/>
      <c r="O41" s="168" t="str">
        <f t="shared" si="26"/>
        <v>-</v>
      </c>
      <c r="P41" s="169"/>
      <c r="Q41" s="168">
        <f t="shared" si="27"/>
        <v>2</v>
      </c>
      <c r="R41" s="169"/>
      <c r="S41" s="168">
        <f t="shared" si="28"/>
        <v>9</v>
      </c>
      <c r="T41" s="169"/>
      <c r="U41" s="168" t="str">
        <f t="shared" si="29"/>
        <v>-</v>
      </c>
      <c r="V41" s="169"/>
      <c r="W41" s="168">
        <f t="shared" si="30"/>
        <v>16</v>
      </c>
      <c r="X41" s="169"/>
      <c r="Y41" s="168">
        <f t="shared" si="31"/>
        <v>6</v>
      </c>
      <c r="Z41" s="169"/>
      <c r="AA41" s="168" t="str">
        <f t="shared" si="32"/>
        <v>-</v>
      </c>
      <c r="AB41" s="169"/>
      <c r="AC41" s="168" t="str">
        <f t="shared" si="33"/>
        <v>-</v>
      </c>
      <c r="AD41" s="169"/>
      <c r="AE41" s="168" t="str">
        <f t="shared" si="34"/>
        <v>-</v>
      </c>
      <c r="AF41" s="169"/>
      <c r="AG41" s="168">
        <f t="shared" si="35"/>
        <v>13</v>
      </c>
      <c r="AH41" s="170"/>
      <c r="AJ41" s="26">
        <f>COUNTIF(C41:AH41,"&gt;=1")</f>
        <v>9</v>
      </c>
    </row>
    <row r="42" spans="2:36" x14ac:dyDescent="0.35">
      <c r="B42" s="14" t="str">
        <f t="shared" si="18"/>
        <v>Thadd</v>
      </c>
      <c r="C42" s="171" t="str">
        <f t="shared" si="20"/>
        <v>-</v>
      </c>
      <c r="D42" s="172"/>
      <c r="E42" s="171" t="str">
        <f t="shared" si="21"/>
        <v>-</v>
      </c>
      <c r="F42" s="172"/>
      <c r="G42" s="171">
        <f t="shared" si="22"/>
        <v>5</v>
      </c>
      <c r="H42" s="172"/>
      <c r="I42" s="171">
        <f t="shared" si="23"/>
        <v>1</v>
      </c>
      <c r="J42" s="172"/>
      <c r="K42" s="171" t="str">
        <f t="shared" si="24"/>
        <v>-</v>
      </c>
      <c r="L42" s="172"/>
      <c r="M42" s="171">
        <f t="shared" si="25"/>
        <v>11</v>
      </c>
      <c r="N42" s="172"/>
      <c r="O42" s="171" t="str">
        <f t="shared" si="26"/>
        <v>-</v>
      </c>
      <c r="P42" s="172"/>
      <c r="Q42" s="171" t="str">
        <f t="shared" si="27"/>
        <v>-</v>
      </c>
      <c r="R42" s="172"/>
      <c r="S42" s="171" t="str">
        <f t="shared" si="28"/>
        <v>-</v>
      </c>
      <c r="T42" s="172"/>
      <c r="U42" s="171" t="str">
        <f t="shared" si="29"/>
        <v>-</v>
      </c>
      <c r="V42" s="172"/>
      <c r="W42" s="171">
        <f t="shared" si="30"/>
        <v>14</v>
      </c>
      <c r="X42" s="172"/>
      <c r="Y42" s="171">
        <f t="shared" si="31"/>
        <v>3</v>
      </c>
      <c r="Z42" s="172"/>
      <c r="AA42" s="171">
        <f t="shared" si="32"/>
        <v>2</v>
      </c>
      <c r="AB42" s="172"/>
      <c r="AC42" s="171" t="str">
        <f t="shared" si="33"/>
        <v>-</v>
      </c>
      <c r="AD42" s="172"/>
      <c r="AE42" s="171" t="str">
        <f t="shared" si="34"/>
        <v>-</v>
      </c>
      <c r="AF42" s="172"/>
      <c r="AG42" s="171">
        <f t="shared" si="35"/>
        <v>9</v>
      </c>
      <c r="AH42" s="173"/>
      <c r="AJ42" s="26">
        <f t="shared" si="19"/>
        <v>7</v>
      </c>
    </row>
    <row r="43" spans="2:36" x14ac:dyDescent="0.35">
      <c r="B43" s="13" t="s">
        <v>3</v>
      </c>
      <c r="C43" s="168">
        <f t="shared" si="20"/>
        <v>7</v>
      </c>
      <c r="D43" s="169"/>
      <c r="E43" s="168" t="str">
        <f t="shared" si="21"/>
        <v>-</v>
      </c>
      <c r="F43" s="169"/>
      <c r="G43" s="168">
        <f t="shared" si="22"/>
        <v>4</v>
      </c>
      <c r="H43" s="169"/>
      <c r="I43" s="168">
        <f t="shared" si="23"/>
        <v>13</v>
      </c>
      <c r="J43" s="169"/>
      <c r="K43" s="168" t="str">
        <f t="shared" si="24"/>
        <v>-</v>
      </c>
      <c r="L43" s="169"/>
      <c r="M43" s="168">
        <f t="shared" si="25"/>
        <v>12</v>
      </c>
      <c r="N43" s="169"/>
      <c r="O43" s="168" t="str">
        <f t="shared" si="26"/>
        <v>-</v>
      </c>
      <c r="P43" s="169"/>
      <c r="Q43" s="168">
        <f t="shared" si="27"/>
        <v>2</v>
      </c>
      <c r="R43" s="169"/>
      <c r="S43" s="168">
        <f t="shared" si="28"/>
        <v>6</v>
      </c>
      <c r="T43" s="169"/>
      <c r="U43" s="168" t="str">
        <f t="shared" si="29"/>
        <v>-</v>
      </c>
      <c r="V43" s="169"/>
      <c r="W43" s="168">
        <f t="shared" si="30"/>
        <v>16</v>
      </c>
      <c r="X43" s="169"/>
      <c r="Y43" s="168">
        <f t="shared" si="31"/>
        <v>9</v>
      </c>
      <c r="Z43" s="169"/>
      <c r="AA43" s="168" t="str">
        <f t="shared" si="32"/>
        <v>-</v>
      </c>
      <c r="AB43" s="169"/>
      <c r="AC43" s="168" t="str">
        <f t="shared" si="33"/>
        <v>-</v>
      </c>
      <c r="AD43" s="169"/>
      <c r="AE43" s="168">
        <f t="shared" si="34"/>
        <v>1</v>
      </c>
      <c r="AF43" s="169"/>
      <c r="AG43" s="168">
        <f t="shared" si="35"/>
        <v>10</v>
      </c>
      <c r="AH43" s="170"/>
      <c r="AJ43" s="26">
        <f t="shared" si="19"/>
        <v>10</v>
      </c>
    </row>
    <row r="44" spans="2:36" x14ac:dyDescent="0.35">
      <c r="B44" s="50" t="s">
        <v>184</v>
      </c>
      <c r="C44" s="171">
        <f t="shared" si="20"/>
        <v>7</v>
      </c>
      <c r="D44" s="172"/>
      <c r="E44" s="171" t="str">
        <f t="shared" si="21"/>
        <v>-</v>
      </c>
      <c r="F44" s="172"/>
      <c r="G44" s="171">
        <f t="shared" si="22"/>
        <v>3</v>
      </c>
      <c r="H44" s="172"/>
      <c r="I44" s="171">
        <f t="shared" si="23"/>
        <v>16</v>
      </c>
      <c r="J44" s="172"/>
      <c r="K44" s="171" t="str">
        <f t="shared" si="24"/>
        <v>-</v>
      </c>
      <c r="L44" s="172"/>
      <c r="M44" s="171">
        <f t="shared" si="25"/>
        <v>15</v>
      </c>
      <c r="N44" s="172"/>
      <c r="O44" s="171" t="str">
        <f t="shared" si="26"/>
        <v>-</v>
      </c>
      <c r="P44" s="172"/>
      <c r="Q44" s="171" t="str">
        <f t="shared" si="27"/>
        <v>-</v>
      </c>
      <c r="R44" s="172"/>
      <c r="S44" s="171">
        <f t="shared" si="28"/>
        <v>1</v>
      </c>
      <c r="T44" s="172"/>
      <c r="U44" s="171" t="str">
        <f t="shared" si="29"/>
        <v>-</v>
      </c>
      <c r="V44" s="172"/>
      <c r="W44" s="171">
        <f t="shared" si="30"/>
        <v>10</v>
      </c>
      <c r="X44" s="172"/>
      <c r="Y44" s="171">
        <f t="shared" si="31"/>
        <v>5</v>
      </c>
      <c r="Z44" s="172"/>
      <c r="AA44" s="171">
        <f t="shared" si="32"/>
        <v>6</v>
      </c>
      <c r="AB44" s="172"/>
      <c r="AC44" s="171" t="str">
        <f t="shared" si="33"/>
        <v>-</v>
      </c>
      <c r="AD44" s="172"/>
      <c r="AE44" s="171" t="str">
        <f t="shared" si="34"/>
        <v>-</v>
      </c>
      <c r="AF44" s="172"/>
      <c r="AG44" s="171">
        <f t="shared" si="35"/>
        <v>2</v>
      </c>
      <c r="AH44" s="173"/>
      <c r="AI44" s="26"/>
      <c r="AJ44" s="26">
        <f t="shared" si="19"/>
        <v>9</v>
      </c>
    </row>
    <row r="45" spans="2:36" x14ac:dyDescent="0.35">
      <c r="B45" s="13" t="s">
        <v>230</v>
      </c>
      <c r="C45" s="168" t="str">
        <f t="shared" si="20"/>
        <v>-</v>
      </c>
      <c r="D45" s="169"/>
      <c r="E45" s="168" t="str">
        <f t="shared" si="21"/>
        <v>-</v>
      </c>
      <c r="F45" s="169"/>
      <c r="G45" s="168" t="str">
        <f t="shared" si="22"/>
        <v>-</v>
      </c>
      <c r="H45" s="169"/>
      <c r="I45" s="168">
        <f t="shared" si="23"/>
        <v>10</v>
      </c>
      <c r="J45" s="169"/>
      <c r="K45" s="168">
        <f t="shared" si="24"/>
        <v>2</v>
      </c>
      <c r="L45" s="169"/>
      <c r="M45" s="168">
        <f t="shared" si="25"/>
        <v>16</v>
      </c>
      <c r="N45" s="169"/>
      <c r="O45" s="168">
        <f t="shared" si="26"/>
        <v>4</v>
      </c>
      <c r="P45" s="169"/>
      <c r="Q45" s="168" t="str">
        <f t="shared" si="27"/>
        <v>-</v>
      </c>
      <c r="R45" s="169"/>
      <c r="S45" s="168">
        <f t="shared" si="28"/>
        <v>9</v>
      </c>
      <c r="T45" s="169"/>
      <c r="U45" s="168" t="str">
        <f t="shared" si="29"/>
        <v>-</v>
      </c>
      <c r="V45" s="169"/>
      <c r="W45" s="168">
        <f t="shared" si="30"/>
        <v>14</v>
      </c>
      <c r="X45" s="169"/>
      <c r="Y45" s="168" t="str">
        <f t="shared" si="31"/>
        <v>-</v>
      </c>
      <c r="Z45" s="169"/>
      <c r="AA45" s="168" t="str">
        <f t="shared" si="32"/>
        <v>-</v>
      </c>
      <c r="AB45" s="169"/>
      <c r="AC45" s="168" t="str">
        <f t="shared" si="33"/>
        <v>-</v>
      </c>
      <c r="AD45" s="169"/>
      <c r="AE45" s="168" t="str">
        <f t="shared" si="34"/>
        <v>-</v>
      </c>
      <c r="AF45" s="169"/>
      <c r="AG45" s="168">
        <f t="shared" si="35"/>
        <v>12</v>
      </c>
      <c r="AH45" s="170"/>
      <c r="AI45" s="26"/>
      <c r="AJ45" s="26">
        <f t="shared" si="19"/>
        <v>7</v>
      </c>
    </row>
    <row r="46" spans="2:36" ht="15" thickBot="1" x14ac:dyDescent="0.4">
      <c r="B46" s="80" t="s">
        <v>185</v>
      </c>
      <c r="C46" s="174" t="str">
        <f t="shared" si="20"/>
        <v>-</v>
      </c>
      <c r="D46" s="175"/>
      <c r="E46" s="174" t="str">
        <f t="shared" si="21"/>
        <v>-</v>
      </c>
      <c r="F46" s="175"/>
      <c r="G46" s="174" t="str">
        <f t="shared" si="22"/>
        <v>-</v>
      </c>
      <c r="H46" s="175"/>
      <c r="I46" s="174">
        <f t="shared" si="23"/>
        <v>16</v>
      </c>
      <c r="J46" s="175"/>
      <c r="K46" s="174" t="str">
        <f t="shared" si="24"/>
        <v>-</v>
      </c>
      <c r="L46" s="175"/>
      <c r="M46" s="174">
        <f t="shared" si="25"/>
        <v>14</v>
      </c>
      <c r="N46" s="175"/>
      <c r="O46" s="174" t="str">
        <f t="shared" si="26"/>
        <v>-</v>
      </c>
      <c r="P46" s="175"/>
      <c r="Q46" s="174" t="str">
        <f t="shared" si="27"/>
        <v>-</v>
      </c>
      <c r="R46" s="175"/>
      <c r="S46" s="174" t="str">
        <f t="shared" si="28"/>
        <v>-</v>
      </c>
      <c r="T46" s="175"/>
      <c r="U46" s="174" t="str">
        <f t="shared" si="29"/>
        <v>-</v>
      </c>
      <c r="V46" s="175"/>
      <c r="W46" s="174">
        <f t="shared" si="30"/>
        <v>11</v>
      </c>
      <c r="X46" s="175"/>
      <c r="Y46" s="174">
        <f t="shared" si="31"/>
        <v>2</v>
      </c>
      <c r="Z46" s="175"/>
      <c r="AA46" s="174">
        <f t="shared" si="32"/>
        <v>9</v>
      </c>
      <c r="AB46" s="175"/>
      <c r="AC46" s="174" t="str">
        <f t="shared" si="33"/>
        <v>-</v>
      </c>
      <c r="AD46" s="175"/>
      <c r="AE46" s="174">
        <f t="shared" si="34"/>
        <v>5</v>
      </c>
      <c r="AF46" s="175"/>
      <c r="AG46" s="174">
        <f t="shared" si="35"/>
        <v>4</v>
      </c>
      <c r="AH46" s="176"/>
      <c r="AI46" s="26"/>
      <c r="AJ46" s="26">
        <f t="shared" si="19"/>
        <v>7</v>
      </c>
    </row>
    <row r="47" spans="2:36" x14ac:dyDescent="0.35">
      <c r="L47" s="12"/>
    </row>
    <row r="49" spans="5:5" x14ac:dyDescent="0.35">
      <c r="E49" t="s">
        <v>33</v>
      </c>
    </row>
  </sheetData>
  <mergeCells count="338">
    <mergeCell ref="B2:AJ2"/>
    <mergeCell ref="C3:D3"/>
    <mergeCell ref="E3:F3"/>
    <mergeCell ref="G3:H3"/>
    <mergeCell ref="I3:J3"/>
    <mergeCell ref="K3:L3"/>
    <mergeCell ref="M3:N3"/>
    <mergeCell ref="O3:P3"/>
    <mergeCell ref="AE3:AF3"/>
    <mergeCell ref="Q3:R3"/>
    <mergeCell ref="AG3:AH3"/>
    <mergeCell ref="S3:T3"/>
    <mergeCell ref="U3:V3"/>
    <mergeCell ref="W3:X3"/>
    <mergeCell ref="Y3:Z3"/>
    <mergeCell ref="AA3:AB3"/>
    <mergeCell ref="AC3:AD3"/>
    <mergeCell ref="AE28:AF28"/>
    <mergeCell ref="AG28:AH28"/>
    <mergeCell ref="U28:V28"/>
    <mergeCell ref="W28:X28"/>
    <mergeCell ref="Y28:Z28"/>
    <mergeCell ref="AA28:AB28"/>
    <mergeCell ref="AC28:AD28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E29:F29"/>
    <mergeCell ref="G29:H29"/>
    <mergeCell ref="I29:J29"/>
    <mergeCell ref="K29:L29"/>
    <mergeCell ref="M29:N29"/>
    <mergeCell ref="O29:P29"/>
    <mergeCell ref="Q29:R29"/>
    <mergeCell ref="S28:T28"/>
    <mergeCell ref="AG22:AH22"/>
    <mergeCell ref="C23:AI23"/>
    <mergeCell ref="C28:D28"/>
    <mergeCell ref="E28:F28"/>
    <mergeCell ref="G28:H28"/>
    <mergeCell ref="I28:J28"/>
    <mergeCell ref="K28:L28"/>
    <mergeCell ref="M28:N28"/>
    <mergeCell ref="O28:P28"/>
    <mergeCell ref="Q28:R28"/>
    <mergeCell ref="U22:V22"/>
    <mergeCell ref="W22:X22"/>
    <mergeCell ref="Y22:Z22"/>
    <mergeCell ref="AA22:AB22"/>
    <mergeCell ref="AC22:AD22"/>
    <mergeCell ref="AE22:AF22"/>
    <mergeCell ref="AE29:AF29"/>
    <mergeCell ref="AG29:AH29"/>
    <mergeCell ref="C30:D30"/>
    <mergeCell ref="E30:F30"/>
    <mergeCell ref="G30:H30"/>
    <mergeCell ref="I30:J30"/>
    <mergeCell ref="K30:L30"/>
    <mergeCell ref="M30:N30"/>
    <mergeCell ref="O30:P30"/>
    <mergeCell ref="Q30:R30"/>
    <mergeCell ref="S29:T29"/>
    <mergeCell ref="U29:V29"/>
    <mergeCell ref="W29:X29"/>
    <mergeCell ref="Y29:Z29"/>
    <mergeCell ref="AA29:AB29"/>
    <mergeCell ref="AC29:AD29"/>
    <mergeCell ref="AE30:AF30"/>
    <mergeCell ref="AG30:AH30"/>
    <mergeCell ref="U30:V30"/>
    <mergeCell ref="W30:X30"/>
    <mergeCell ref="Y30:Z30"/>
    <mergeCell ref="AA30:AB30"/>
    <mergeCell ref="AC30:AD30"/>
    <mergeCell ref="C29:D29"/>
    <mergeCell ref="C31:D31"/>
    <mergeCell ref="E31:F31"/>
    <mergeCell ref="G31:H31"/>
    <mergeCell ref="I31:J31"/>
    <mergeCell ref="K31:L31"/>
    <mergeCell ref="M31:N31"/>
    <mergeCell ref="O31:P31"/>
    <mergeCell ref="Q31:R31"/>
    <mergeCell ref="S30:T30"/>
    <mergeCell ref="S32:T32"/>
    <mergeCell ref="AE31:AF31"/>
    <mergeCell ref="AG31:AH31"/>
    <mergeCell ref="C32:D32"/>
    <mergeCell ref="E32:F32"/>
    <mergeCell ref="G32:H32"/>
    <mergeCell ref="I32:J32"/>
    <mergeCell ref="K32:L32"/>
    <mergeCell ref="M32:N32"/>
    <mergeCell ref="O32:P32"/>
    <mergeCell ref="Q32:R32"/>
    <mergeCell ref="S31:T31"/>
    <mergeCell ref="U31:V31"/>
    <mergeCell ref="W31:X31"/>
    <mergeCell ref="Y31:Z31"/>
    <mergeCell ref="AA31:AB31"/>
    <mergeCell ref="AC31:AD31"/>
    <mergeCell ref="AE32:AF32"/>
    <mergeCell ref="AG32:AH32"/>
    <mergeCell ref="U32:V32"/>
    <mergeCell ref="W32:X32"/>
    <mergeCell ref="Y32:Z32"/>
    <mergeCell ref="AA32:AB32"/>
    <mergeCell ref="AC32:AD32"/>
    <mergeCell ref="AG33:AH33"/>
    <mergeCell ref="C34:D34"/>
    <mergeCell ref="E34:F34"/>
    <mergeCell ref="G34:H34"/>
    <mergeCell ref="I34:J34"/>
    <mergeCell ref="K34:L34"/>
    <mergeCell ref="M34:N34"/>
    <mergeCell ref="O34:P34"/>
    <mergeCell ref="Q34:R34"/>
    <mergeCell ref="S33:T33"/>
    <mergeCell ref="U33:V33"/>
    <mergeCell ref="W33:X33"/>
    <mergeCell ref="Y33:Z33"/>
    <mergeCell ref="AA33:AB33"/>
    <mergeCell ref="AC33:AD33"/>
    <mergeCell ref="AE34:AF34"/>
    <mergeCell ref="AG34:AH34"/>
    <mergeCell ref="U34:V34"/>
    <mergeCell ref="W34:X34"/>
    <mergeCell ref="Y34:Z34"/>
    <mergeCell ref="AA34:AB34"/>
    <mergeCell ref="AC34:AD34"/>
    <mergeCell ref="C33:D33"/>
    <mergeCell ref="E33:F33"/>
    <mergeCell ref="G35:H35"/>
    <mergeCell ref="I35:J35"/>
    <mergeCell ref="K35:L35"/>
    <mergeCell ref="M35:N35"/>
    <mergeCell ref="O35:P35"/>
    <mergeCell ref="Q35:R35"/>
    <mergeCell ref="S34:T34"/>
    <mergeCell ref="AE33:AF33"/>
    <mergeCell ref="G33:H33"/>
    <mergeCell ref="I33:J33"/>
    <mergeCell ref="K33:L33"/>
    <mergeCell ref="M33:N33"/>
    <mergeCell ref="O33:P33"/>
    <mergeCell ref="Q33:R33"/>
    <mergeCell ref="AE35:AF35"/>
    <mergeCell ref="AG35:AH35"/>
    <mergeCell ref="C36:D36"/>
    <mergeCell ref="E36:F36"/>
    <mergeCell ref="G36:H36"/>
    <mergeCell ref="I36:J36"/>
    <mergeCell ref="K36:L36"/>
    <mergeCell ref="M36:N36"/>
    <mergeCell ref="O36:P36"/>
    <mergeCell ref="Q36:R36"/>
    <mergeCell ref="S35:T35"/>
    <mergeCell ref="U35:V35"/>
    <mergeCell ref="W35:X35"/>
    <mergeCell ref="Y35:Z35"/>
    <mergeCell ref="AA35:AB35"/>
    <mergeCell ref="AC35:AD35"/>
    <mergeCell ref="AE36:AF36"/>
    <mergeCell ref="AG36:AH36"/>
    <mergeCell ref="U36:V36"/>
    <mergeCell ref="W36:X36"/>
    <mergeCell ref="Y36:Z36"/>
    <mergeCell ref="AA36:AB36"/>
    <mergeCell ref="AC36:AD36"/>
    <mergeCell ref="C35:D35"/>
    <mergeCell ref="E35:F35"/>
    <mergeCell ref="C37:D37"/>
    <mergeCell ref="E37:F37"/>
    <mergeCell ref="G37:H37"/>
    <mergeCell ref="I37:J37"/>
    <mergeCell ref="K37:L37"/>
    <mergeCell ref="M37:N37"/>
    <mergeCell ref="O37:P37"/>
    <mergeCell ref="Q37:R37"/>
    <mergeCell ref="S36:T36"/>
    <mergeCell ref="S38:T38"/>
    <mergeCell ref="AE37:AF37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C39:D39"/>
    <mergeCell ref="E39:F39"/>
    <mergeCell ref="G41:H41"/>
    <mergeCell ref="I41:J41"/>
    <mergeCell ref="K41:L41"/>
    <mergeCell ref="M41:N41"/>
    <mergeCell ref="O41:P41"/>
    <mergeCell ref="Q41:R41"/>
    <mergeCell ref="S40:T40"/>
    <mergeCell ref="AE39:AF39"/>
    <mergeCell ref="G39:H39"/>
    <mergeCell ref="I39:J39"/>
    <mergeCell ref="K39:L39"/>
    <mergeCell ref="M39:N39"/>
    <mergeCell ref="O39:P39"/>
    <mergeCell ref="Q39:R39"/>
    <mergeCell ref="AE41:AF41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C41:D41"/>
    <mergeCell ref="E41:F41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S44:T44"/>
    <mergeCell ref="AE43:AF43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AE44:AF44"/>
    <mergeCell ref="AG44:AH44"/>
    <mergeCell ref="U44:V44"/>
    <mergeCell ref="W44:X44"/>
    <mergeCell ref="Y44:Z44"/>
    <mergeCell ref="AA44:AB44"/>
    <mergeCell ref="AC44:AD44"/>
    <mergeCell ref="C46:D46"/>
    <mergeCell ref="E46:F46"/>
    <mergeCell ref="G46:H46"/>
    <mergeCell ref="I46:J46"/>
    <mergeCell ref="K46:L46"/>
    <mergeCell ref="M46:N46"/>
    <mergeCell ref="O46:P46"/>
    <mergeCell ref="Q46:R46"/>
    <mergeCell ref="S45:T45"/>
    <mergeCell ref="C45:D45"/>
    <mergeCell ref="E45:F45"/>
    <mergeCell ref="G45:H45"/>
    <mergeCell ref="I45:J45"/>
    <mergeCell ref="K45:L45"/>
    <mergeCell ref="M45:N45"/>
    <mergeCell ref="O45:P45"/>
    <mergeCell ref="Q45:R45"/>
    <mergeCell ref="AE46:AF46"/>
    <mergeCell ref="AG46:AH46"/>
    <mergeCell ref="S46:T46"/>
    <mergeCell ref="U46:V46"/>
    <mergeCell ref="W46:X46"/>
    <mergeCell ref="Y46:Z46"/>
    <mergeCell ref="AA46:AB46"/>
    <mergeCell ref="AC46:AD46"/>
    <mergeCell ref="AE45:AF45"/>
    <mergeCell ref="AG45:AH45"/>
    <mergeCell ref="U45:V45"/>
    <mergeCell ref="W45:X45"/>
    <mergeCell ref="Y45:Z45"/>
    <mergeCell ref="AA45:AB45"/>
    <mergeCell ref="AC45:AD45"/>
  </mergeCells>
  <conditionalFormatting sqref="AI4:AI21">
    <cfRule type="cellIs" dxfId="178" priority="2" operator="equal">
      <formula>136</formula>
    </cfRule>
  </conditionalFormatting>
  <conditionalFormatting sqref="C4:AI22">
    <cfRule type="cellIs" dxfId="177" priority="3" operator="equal">
      <formula>"OAK"</formula>
    </cfRule>
    <cfRule type="cellIs" dxfId="176" priority="4" operator="equal">
      <formula>"LAR"</formula>
    </cfRule>
    <cfRule type="cellIs" dxfId="175" priority="5" operator="equal">
      <formula>"DET"</formula>
    </cfRule>
    <cfRule type="cellIs" dxfId="174" priority="6" operator="equal">
      <formula>"NYJ"</formula>
    </cfRule>
    <cfRule type="cellIs" dxfId="173" priority="7" operator="equal">
      <formula>"GB"</formula>
    </cfRule>
    <cfRule type="cellIs" dxfId="172" priority="8" operator="equal">
      <formula>"CHI"</formula>
    </cfRule>
    <cfRule type="cellIs" dxfId="171" priority="9" operator="equal">
      <formula>"ARI"</formula>
    </cfRule>
    <cfRule type="cellIs" dxfId="170" priority="10" operator="equal">
      <formula>"WAS"</formula>
    </cfRule>
    <cfRule type="cellIs" dxfId="169" priority="11" operator="equal">
      <formula>"CAR"</formula>
    </cfRule>
    <cfRule type="cellIs" dxfId="168" priority="12" operator="equal">
      <formula>"DAL"</formula>
    </cfRule>
    <cfRule type="cellIs" dxfId="167" priority="13" operator="equal">
      <formula>"DEN"</formula>
    </cfRule>
    <cfRule type="cellIs" dxfId="166" priority="14" operator="equal">
      <formula>"SEA"</formula>
    </cfRule>
    <cfRule type="cellIs" dxfId="165" priority="15" operator="equal">
      <formula>"LAC"</formula>
    </cfRule>
    <cfRule type="cellIs" dxfId="164" priority="16" operator="equal">
      <formula>"KC"</formula>
    </cfRule>
    <cfRule type="cellIs" dxfId="163" priority="17" operator="equal">
      <formula>"CLE"</formula>
    </cfRule>
    <cfRule type="cellIs" dxfId="162" priority="18" operator="equal">
      <formula>"PIT"</formula>
    </cfRule>
    <cfRule type="cellIs" dxfId="161" priority="19" operator="equal">
      <formula>"IND"</formula>
    </cfRule>
    <cfRule type="cellIs" dxfId="160" priority="20" operator="equal">
      <formula>"CIN"</formula>
    </cfRule>
    <cfRule type="cellIs" dxfId="159" priority="21" operator="equal">
      <formula>"MIA"</formula>
    </cfRule>
    <cfRule type="cellIs" dxfId="158" priority="22" operator="equal">
      <formula>"TEN"</formula>
    </cfRule>
    <cfRule type="cellIs" dxfId="157" priority="23" operator="equal">
      <formula>"MIN"</formula>
    </cfRule>
    <cfRule type="cellIs" dxfId="156" priority="24" operator="equal">
      <formula>"SF"</formula>
    </cfRule>
    <cfRule type="cellIs" dxfId="155" priority="25" operator="equal">
      <formula>"NE"</formula>
    </cfRule>
    <cfRule type="cellIs" dxfId="154" priority="26" operator="equal">
      <formula>"HOU"</formula>
    </cfRule>
    <cfRule type="cellIs" dxfId="153" priority="27" operator="equal">
      <formula>"NO"</formula>
    </cfRule>
    <cfRule type="cellIs" dxfId="152" priority="28" operator="equal">
      <formula>"TB"</formula>
    </cfRule>
    <cfRule type="cellIs" dxfId="151" priority="29" operator="equal">
      <formula>"NYG"</formula>
    </cfRule>
    <cfRule type="cellIs" dxfId="150" priority="30" operator="equal">
      <formula>"JAX"</formula>
    </cfRule>
    <cfRule type="cellIs" dxfId="149" priority="31" operator="equal">
      <formula>"BAL"</formula>
    </cfRule>
    <cfRule type="cellIs" dxfId="148" priority="32" operator="equal">
      <formula>"BUF"</formula>
    </cfRule>
    <cfRule type="cellIs" dxfId="147" priority="33" operator="equal">
      <formula>"PHI"</formula>
    </cfRule>
    <cfRule type="cellIs" dxfId="146" priority="34" operator="equal">
      <formula>"ATL"</formula>
    </cfRule>
  </conditionalFormatting>
  <conditionalFormatting sqref="AJ4:AJ21">
    <cfRule type="top10" dxfId="145" priority="1" rank="1"/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259CB-86C6-4252-B33B-80B30514A944}">
  <dimension ref="A1:AK49"/>
  <sheetViews>
    <sheetView showGridLines="0" showZeros="0" zoomScale="93" zoomScaleNormal="93" workbookViewId="0">
      <selection activeCell="AG4" sqref="AG4"/>
    </sheetView>
  </sheetViews>
  <sheetFormatPr defaultRowHeight="14.5" x14ac:dyDescent="0.35"/>
  <cols>
    <col min="1" max="1" width="3.26953125" customWidth="1"/>
    <col min="2" max="2" width="9.81640625" bestFit="1" customWidth="1"/>
    <col min="3" max="3" width="6.453125" customWidth="1"/>
    <col min="4" max="4" width="2.81640625" customWidth="1"/>
    <col min="5" max="5" width="6.453125" customWidth="1"/>
    <col min="6" max="6" width="2.81640625" customWidth="1"/>
    <col min="7" max="7" width="6.453125" customWidth="1"/>
    <col min="8" max="8" width="2.81640625" customWidth="1"/>
    <col min="9" max="9" width="6.453125" customWidth="1"/>
    <col min="10" max="10" width="2.81640625" customWidth="1"/>
    <col min="11" max="11" width="6.453125" customWidth="1"/>
    <col min="12" max="12" width="2.81640625" customWidth="1"/>
    <col min="13" max="13" width="6.453125" customWidth="1"/>
    <col min="14" max="14" width="2.81640625" customWidth="1"/>
    <col min="15" max="15" width="6.453125" customWidth="1"/>
    <col min="16" max="16" width="2.81640625" customWidth="1"/>
    <col min="17" max="17" width="6.453125" customWidth="1"/>
    <col min="18" max="18" width="2.81640625" customWidth="1"/>
    <col min="19" max="19" width="6.453125" customWidth="1"/>
    <col min="20" max="20" width="2.81640625" customWidth="1"/>
    <col min="21" max="21" width="6.453125" customWidth="1"/>
    <col min="22" max="22" width="2.81640625" customWidth="1"/>
    <col min="23" max="23" width="6.453125" customWidth="1"/>
    <col min="24" max="24" width="2.81640625" customWidth="1"/>
    <col min="25" max="25" width="6.453125" customWidth="1"/>
    <col min="26" max="26" width="2.81640625" customWidth="1"/>
    <col min="27" max="27" width="6.453125" customWidth="1"/>
    <col min="28" max="28" width="2.81640625" customWidth="1"/>
    <col min="29" max="29" width="6.453125" customWidth="1"/>
    <col min="30" max="30" width="2.81640625" customWidth="1"/>
    <col min="31" max="31" width="6.453125" customWidth="1"/>
    <col min="32" max="32" width="2.81640625" customWidth="1"/>
    <col min="33" max="33" width="6.453125" customWidth="1"/>
    <col min="34" max="34" width="2.81640625" customWidth="1"/>
    <col min="35" max="35" width="8.7265625" hidden="1" customWidth="1"/>
    <col min="36" max="36" width="8.6328125" customWidth="1"/>
  </cols>
  <sheetData>
    <row r="1" spans="1:36" ht="12" customHeight="1" x14ac:dyDescent="0.35">
      <c r="A1" t="s">
        <v>33</v>
      </c>
    </row>
    <row r="2" spans="1:36" ht="15" thickBot="1" x14ac:dyDescent="0.4">
      <c r="B2" s="177" t="s">
        <v>182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</row>
    <row r="3" spans="1:36" ht="15" thickBot="1" x14ac:dyDescent="0.4">
      <c r="B3" s="2" t="s">
        <v>0</v>
      </c>
      <c r="C3" s="201" t="s">
        <v>342</v>
      </c>
      <c r="D3" s="202"/>
      <c r="E3" s="201" t="s">
        <v>343</v>
      </c>
      <c r="F3" s="202"/>
      <c r="G3" s="201" t="s">
        <v>344</v>
      </c>
      <c r="H3" s="202"/>
      <c r="I3" s="201" t="s">
        <v>345</v>
      </c>
      <c r="J3" s="202"/>
      <c r="K3" s="201" t="s">
        <v>346</v>
      </c>
      <c r="L3" s="202"/>
      <c r="M3" s="201" t="s">
        <v>347</v>
      </c>
      <c r="N3" s="188"/>
      <c r="O3" s="201" t="s">
        <v>348</v>
      </c>
      <c r="P3" s="188"/>
      <c r="Q3" s="201" t="s">
        <v>349</v>
      </c>
      <c r="R3" s="202"/>
      <c r="S3" s="201" t="s">
        <v>350</v>
      </c>
      <c r="T3" s="202"/>
      <c r="U3" s="201" t="s">
        <v>351</v>
      </c>
      <c r="V3" s="202"/>
      <c r="W3" s="201" t="s">
        <v>352</v>
      </c>
      <c r="X3" s="202"/>
      <c r="Y3" s="201" t="s">
        <v>353</v>
      </c>
      <c r="Z3" s="202"/>
      <c r="AA3" s="201" t="s">
        <v>354</v>
      </c>
      <c r="AB3" s="202"/>
      <c r="AC3" s="201" t="s">
        <v>355</v>
      </c>
      <c r="AD3" s="202"/>
      <c r="AE3" s="201" t="s">
        <v>356</v>
      </c>
      <c r="AF3" s="202"/>
      <c r="AG3" s="201" t="s">
        <v>357</v>
      </c>
      <c r="AH3" s="202"/>
      <c r="AI3" s="33" t="s">
        <v>69</v>
      </c>
      <c r="AJ3" s="118" t="s">
        <v>32</v>
      </c>
    </row>
    <row r="4" spans="1:36" x14ac:dyDescent="0.35">
      <c r="A4">
        <f>RANK(AJ4,$AJ$4:$AJ$21,0)</f>
        <v>13</v>
      </c>
      <c r="B4" s="52" t="s">
        <v>1</v>
      </c>
      <c r="C4" s="5" t="s">
        <v>180</v>
      </c>
      <c r="D4" s="117">
        <v>15</v>
      </c>
      <c r="E4" s="5" t="s">
        <v>195</v>
      </c>
      <c r="F4" s="117">
        <v>2</v>
      </c>
      <c r="G4" s="5" t="s">
        <v>232</v>
      </c>
      <c r="H4" s="117">
        <v>12</v>
      </c>
      <c r="I4" s="5" t="s">
        <v>143</v>
      </c>
      <c r="J4" s="117">
        <v>3</v>
      </c>
      <c r="K4" s="5" t="s">
        <v>126</v>
      </c>
      <c r="L4" s="117">
        <v>1</v>
      </c>
      <c r="M4" s="5" t="s">
        <v>190</v>
      </c>
      <c r="N4" s="117">
        <v>14</v>
      </c>
      <c r="O4" s="5" t="s">
        <v>147</v>
      </c>
      <c r="P4" s="117">
        <v>13</v>
      </c>
      <c r="Q4" s="5" t="s">
        <v>203</v>
      </c>
      <c r="R4" s="117">
        <v>6</v>
      </c>
      <c r="S4" s="5" t="s">
        <v>191</v>
      </c>
      <c r="T4" s="117">
        <v>5</v>
      </c>
      <c r="U4" s="5" t="s">
        <v>193</v>
      </c>
      <c r="V4" s="117">
        <v>11</v>
      </c>
      <c r="W4" s="5" t="s">
        <v>179</v>
      </c>
      <c r="X4" s="117">
        <v>4</v>
      </c>
      <c r="Y4" s="5" t="s">
        <v>194</v>
      </c>
      <c r="Z4" s="117">
        <v>7</v>
      </c>
      <c r="AA4" s="5" t="s">
        <v>146</v>
      </c>
      <c r="AB4" s="117">
        <v>10</v>
      </c>
      <c r="AC4" s="5" t="s">
        <v>145</v>
      </c>
      <c r="AD4" s="117">
        <v>9</v>
      </c>
      <c r="AE4" s="5" t="s">
        <v>181</v>
      </c>
      <c r="AF4" s="117">
        <v>8</v>
      </c>
      <c r="AG4" s="5" t="s">
        <v>107</v>
      </c>
      <c r="AH4" s="117">
        <v>16</v>
      </c>
      <c r="AI4" s="7">
        <f>SUM(D4:AH4)</f>
        <v>136</v>
      </c>
      <c r="AJ4" s="7">
        <f t="shared" ref="AJ4:AJ21" si="0">SUM(C29,E29,G29,I29,K29,M29,O29,Q29,S29,U29,W29,Y29,AA29,AC29,AE29,AG29)</f>
        <v>72</v>
      </c>
    </row>
    <row r="5" spans="1:36" x14ac:dyDescent="0.35">
      <c r="A5">
        <f t="shared" ref="A5:A21" si="1">RANK(AJ5,$AJ$4:$AJ$21,0)</f>
        <v>16</v>
      </c>
      <c r="B5" s="8" t="s">
        <v>11</v>
      </c>
      <c r="C5" s="9" t="s">
        <v>235</v>
      </c>
      <c r="D5" s="10">
        <v>1</v>
      </c>
      <c r="E5" s="9" t="s">
        <v>224</v>
      </c>
      <c r="F5" s="10">
        <v>5</v>
      </c>
      <c r="G5" s="9" t="s">
        <v>223</v>
      </c>
      <c r="H5" s="10">
        <v>10</v>
      </c>
      <c r="I5" s="9" t="s">
        <v>237</v>
      </c>
      <c r="J5" s="10">
        <v>8</v>
      </c>
      <c r="K5" s="9" t="s">
        <v>251</v>
      </c>
      <c r="L5" s="10">
        <v>3</v>
      </c>
      <c r="M5" s="9" t="s">
        <v>207</v>
      </c>
      <c r="N5" s="10">
        <v>14</v>
      </c>
      <c r="O5" s="9" t="s">
        <v>221</v>
      </c>
      <c r="P5" s="10">
        <v>9</v>
      </c>
      <c r="Q5" s="9" t="s">
        <v>246</v>
      </c>
      <c r="R5" s="10">
        <v>2</v>
      </c>
      <c r="S5" s="9" t="s">
        <v>212</v>
      </c>
      <c r="T5" s="10">
        <v>4</v>
      </c>
      <c r="U5" s="9" t="s">
        <v>211</v>
      </c>
      <c r="V5" s="10">
        <v>13</v>
      </c>
      <c r="W5" s="9" t="s">
        <v>222</v>
      </c>
      <c r="X5" s="10">
        <v>11</v>
      </c>
      <c r="Y5" s="9" t="s">
        <v>225</v>
      </c>
      <c r="Z5" s="10">
        <v>6</v>
      </c>
      <c r="AA5" s="9" t="s">
        <v>216</v>
      </c>
      <c r="AB5" s="10">
        <v>15</v>
      </c>
      <c r="AC5" s="9" t="s">
        <v>210</v>
      </c>
      <c r="AD5" s="10">
        <v>12</v>
      </c>
      <c r="AE5" s="9" t="s">
        <v>220</v>
      </c>
      <c r="AF5" s="10">
        <v>16</v>
      </c>
      <c r="AG5" s="9" t="s">
        <v>209</v>
      </c>
      <c r="AH5" s="10">
        <v>7</v>
      </c>
      <c r="AI5" s="11">
        <f t="shared" ref="AI5:AI21" si="2">SUM(D5:AH5)</f>
        <v>136</v>
      </c>
      <c r="AJ5" s="11">
        <f t="shared" si="0"/>
        <v>69</v>
      </c>
    </row>
    <row r="6" spans="1:36" x14ac:dyDescent="0.35">
      <c r="A6">
        <f t="shared" si="1"/>
        <v>4</v>
      </c>
      <c r="B6" s="4" t="s">
        <v>2</v>
      </c>
      <c r="C6" s="5" t="s">
        <v>180</v>
      </c>
      <c r="D6" s="159">
        <v>6</v>
      </c>
      <c r="E6" s="5" t="s">
        <v>195</v>
      </c>
      <c r="F6" s="159">
        <v>3</v>
      </c>
      <c r="G6" s="5" t="s">
        <v>232</v>
      </c>
      <c r="H6" s="159">
        <v>13</v>
      </c>
      <c r="I6" s="5" t="s">
        <v>109</v>
      </c>
      <c r="J6" s="159">
        <v>12</v>
      </c>
      <c r="K6" s="5" t="s">
        <v>249</v>
      </c>
      <c r="L6" s="159">
        <v>2</v>
      </c>
      <c r="M6" s="5" t="s">
        <v>190</v>
      </c>
      <c r="N6" s="159">
        <v>14</v>
      </c>
      <c r="O6" s="5" t="s">
        <v>147</v>
      </c>
      <c r="P6" s="159">
        <v>15</v>
      </c>
      <c r="Q6" s="5" t="s">
        <v>144</v>
      </c>
      <c r="R6" s="159">
        <v>1</v>
      </c>
      <c r="S6" s="5" t="s">
        <v>150</v>
      </c>
      <c r="T6" s="159">
        <v>4</v>
      </c>
      <c r="U6" s="5" t="s">
        <v>193</v>
      </c>
      <c r="V6" s="159">
        <v>9</v>
      </c>
      <c r="W6" s="5" t="s">
        <v>179</v>
      </c>
      <c r="X6" s="159">
        <v>8</v>
      </c>
      <c r="Y6" s="5" t="s">
        <v>194</v>
      </c>
      <c r="Z6" s="159">
        <v>5</v>
      </c>
      <c r="AA6" s="5" t="s">
        <v>146</v>
      </c>
      <c r="AB6" s="159">
        <v>10</v>
      </c>
      <c r="AC6" s="5" t="s">
        <v>192</v>
      </c>
      <c r="AD6" s="159">
        <v>7</v>
      </c>
      <c r="AE6" s="5" t="s">
        <v>181</v>
      </c>
      <c r="AF6" s="159">
        <v>16</v>
      </c>
      <c r="AG6" s="5" t="s">
        <v>127</v>
      </c>
      <c r="AH6" s="159">
        <v>11</v>
      </c>
      <c r="AI6" s="7">
        <f t="shared" si="2"/>
        <v>136</v>
      </c>
      <c r="AJ6" s="7">
        <f t="shared" si="0"/>
        <v>85</v>
      </c>
    </row>
    <row r="7" spans="1:36" x14ac:dyDescent="0.35">
      <c r="A7">
        <f t="shared" si="1"/>
        <v>4</v>
      </c>
      <c r="B7" s="8" t="s">
        <v>5</v>
      </c>
      <c r="C7" s="9" t="s">
        <v>180</v>
      </c>
      <c r="D7" s="10">
        <v>3</v>
      </c>
      <c r="E7" s="9" t="s">
        <v>234</v>
      </c>
      <c r="F7" s="10">
        <v>6</v>
      </c>
      <c r="G7" s="9" t="s">
        <v>232</v>
      </c>
      <c r="H7" s="10">
        <v>8</v>
      </c>
      <c r="I7" s="9" t="s">
        <v>109</v>
      </c>
      <c r="J7" s="10">
        <v>4</v>
      </c>
      <c r="K7" s="9" t="s">
        <v>126</v>
      </c>
      <c r="L7" s="10">
        <v>1</v>
      </c>
      <c r="M7" s="9" t="s">
        <v>190</v>
      </c>
      <c r="N7" s="10">
        <v>16</v>
      </c>
      <c r="O7" s="9" t="s">
        <v>147</v>
      </c>
      <c r="P7" s="10">
        <v>5</v>
      </c>
      <c r="Q7" s="9" t="s">
        <v>203</v>
      </c>
      <c r="R7" s="10">
        <v>7</v>
      </c>
      <c r="S7" s="9" t="s">
        <v>191</v>
      </c>
      <c r="T7" s="10">
        <v>2</v>
      </c>
      <c r="U7" s="9" t="s">
        <v>193</v>
      </c>
      <c r="V7" s="10">
        <v>14</v>
      </c>
      <c r="W7" s="9" t="s">
        <v>179</v>
      </c>
      <c r="X7" s="10">
        <v>11</v>
      </c>
      <c r="Y7" s="9" t="s">
        <v>194</v>
      </c>
      <c r="Z7" s="10">
        <v>12</v>
      </c>
      <c r="AA7" s="9" t="s">
        <v>146</v>
      </c>
      <c r="AB7" s="10">
        <v>10</v>
      </c>
      <c r="AC7" s="9" t="s">
        <v>192</v>
      </c>
      <c r="AD7" s="10">
        <v>9</v>
      </c>
      <c r="AE7" s="9" t="s">
        <v>181</v>
      </c>
      <c r="AF7" s="10">
        <v>15</v>
      </c>
      <c r="AG7" s="9" t="s">
        <v>127</v>
      </c>
      <c r="AH7" s="10">
        <v>13</v>
      </c>
      <c r="AI7" s="11">
        <f t="shared" si="2"/>
        <v>136</v>
      </c>
      <c r="AJ7" s="11">
        <f t="shared" si="0"/>
        <v>85</v>
      </c>
    </row>
    <row r="8" spans="1:36" x14ac:dyDescent="0.35">
      <c r="A8">
        <f t="shared" si="1"/>
        <v>8</v>
      </c>
      <c r="B8" s="4" t="s">
        <v>13</v>
      </c>
      <c r="C8" s="5" t="s">
        <v>215</v>
      </c>
      <c r="D8" s="159">
        <v>6</v>
      </c>
      <c r="E8" s="5" t="s">
        <v>224</v>
      </c>
      <c r="F8" s="159">
        <v>8</v>
      </c>
      <c r="G8" s="5" t="s">
        <v>223</v>
      </c>
      <c r="H8" s="159">
        <v>12</v>
      </c>
      <c r="I8" s="5" t="s">
        <v>237</v>
      </c>
      <c r="J8" s="159">
        <v>7</v>
      </c>
      <c r="K8" s="5" t="s">
        <v>251</v>
      </c>
      <c r="L8" s="159">
        <v>1</v>
      </c>
      <c r="M8" s="5" t="s">
        <v>207</v>
      </c>
      <c r="N8" s="159">
        <v>15</v>
      </c>
      <c r="O8" s="5" t="s">
        <v>221</v>
      </c>
      <c r="P8" s="159">
        <v>13</v>
      </c>
      <c r="Q8" s="5" t="s">
        <v>213</v>
      </c>
      <c r="R8" s="159">
        <v>5</v>
      </c>
      <c r="S8" s="5" t="s">
        <v>208</v>
      </c>
      <c r="T8" s="159">
        <v>4</v>
      </c>
      <c r="U8" s="5" t="s">
        <v>211</v>
      </c>
      <c r="V8" s="159">
        <v>16</v>
      </c>
      <c r="W8" s="5" t="s">
        <v>222</v>
      </c>
      <c r="X8" s="159">
        <v>11</v>
      </c>
      <c r="Y8" s="5" t="s">
        <v>229</v>
      </c>
      <c r="Z8" s="159">
        <v>3</v>
      </c>
      <c r="AA8" s="5" t="s">
        <v>216</v>
      </c>
      <c r="AB8" s="159">
        <v>10</v>
      </c>
      <c r="AC8" s="5" t="s">
        <v>210</v>
      </c>
      <c r="AD8" s="159">
        <v>2</v>
      </c>
      <c r="AE8" s="5" t="s">
        <v>220</v>
      </c>
      <c r="AF8" s="159">
        <v>14</v>
      </c>
      <c r="AG8" s="5" t="s">
        <v>209</v>
      </c>
      <c r="AH8" s="159">
        <v>9</v>
      </c>
      <c r="AI8" s="7">
        <f t="shared" si="2"/>
        <v>136</v>
      </c>
      <c r="AJ8" s="7">
        <f t="shared" si="0"/>
        <v>81</v>
      </c>
    </row>
    <row r="9" spans="1:36" x14ac:dyDescent="0.35">
      <c r="A9">
        <f t="shared" si="1"/>
        <v>2</v>
      </c>
      <c r="B9" s="8" t="s">
        <v>9</v>
      </c>
      <c r="C9" s="9" t="s">
        <v>180</v>
      </c>
      <c r="D9" s="10">
        <v>13</v>
      </c>
      <c r="E9" s="9" t="s">
        <v>195</v>
      </c>
      <c r="F9" s="10">
        <v>2</v>
      </c>
      <c r="G9" s="9" t="s">
        <v>232</v>
      </c>
      <c r="H9" s="10">
        <v>5</v>
      </c>
      <c r="I9" s="9" t="s">
        <v>109</v>
      </c>
      <c r="J9" s="10">
        <v>16</v>
      </c>
      <c r="K9" s="9" t="s">
        <v>126</v>
      </c>
      <c r="L9" s="10">
        <v>1</v>
      </c>
      <c r="M9" s="9" t="s">
        <v>190</v>
      </c>
      <c r="N9" s="10">
        <v>11</v>
      </c>
      <c r="O9" s="9" t="s">
        <v>147</v>
      </c>
      <c r="P9" s="10">
        <v>3</v>
      </c>
      <c r="Q9" s="9" t="s">
        <v>203</v>
      </c>
      <c r="R9" s="10">
        <v>4</v>
      </c>
      <c r="S9" s="9" t="s">
        <v>150</v>
      </c>
      <c r="T9" s="10">
        <v>6</v>
      </c>
      <c r="U9" s="9" t="s">
        <v>193</v>
      </c>
      <c r="V9" s="10">
        <v>8</v>
      </c>
      <c r="W9" s="9" t="s">
        <v>179</v>
      </c>
      <c r="X9" s="10">
        <v>12</v>
      </c>
      <c r="Y9" s="9" t="s">
        <v>194</v>
      </c>
      <c r="Z9" s="10">
        <v>9</v>
      </c>
      <c r="AA9" s="9" t="s">
        <v>146</v>
      </c>
      <c r="AB9" s="10">
        <v>7</v>
      </c>
      <c r="AC9" s="9" t="s">
        <v>145</v>
      </c>
      <c r="AD9" s="10">
        <v>10</v>
      </c>
      <c r="AE9" s="9" t="s">
        <v>181</v>
      </c>
      <c r="AF9" s="10">
        <v>15</v>
      </c>
      <c r="AG9" s="9" t="s">
        <v>127</v>
      </c>
      <c r="AH9" s="10">
        <v>14</v>
      </c>
      <c r="AI9" s="11">
        <f t="shared" si="2"/>
        <v>136</v>
      </c>
      <c r="AJ9" s="11">
        <f t="shared" si="0"/>
        <v>86</v>
      </c>
    </row>
    <row r="10" spans="1:36" x14ac:dyDescent="0.35">
      <c r="A10">
        <f t="shared" si="1"/>
        <v>1</v>
      </c>
      <c r="B10" s="4" t="s">
        <v>10</v>
      </c>
      <c r="C10" s="5" t="s">
        <v>215</v>
      </c>
      <c r="D10" s="159">
        <v>15</v>
      </c>
      <c r="E10" s="5" t="s">
        <v>224</v>
      </c>
      <c r="F10" s="159">
        <v>3</v>
      </c>
      <c r="G10" s="5" t="s">
        <v>223</v>
      </c>
      <c r="H10" s="159">
        <v>16</v>
      </c>
      <c r="I10" s="5" t="s">
        <v>237</v>
      </c>
      <c r="J10" s="159">
        <v>10</v>
      </c>
      <c r="K10" s="5" t="s">
        <v>219</v>
      </c>
      <c r="L10" s="159">
        <v>1</v>
      </c>
      <c r="M10" s="5" t="s">
        <v>207</v>
      </c>
      <c r="N10" s="159">
        <v>14</v>
      </c>
      <c r="O10" s="5" t="s">
        <v>221</v>
      </c>
      <c r="P10" s="159">
        <v>13</v>
      </c>
      <c r="Q10" s="5" t="s">
        <v>213</v>
      </c>
      <c r="R10" s="159">
        <v>8</v>
      </c>
      <c r="S10" s="5" t="s">
        <v>212</v>
      </c>
      <c r="T10" s="159">
        <v>2</v>
      </c>
      <c r="U10" s="5" t="s">
        <v>211</v>
      </c>
      <c r="V10" s="159">
        <v>12</v>
      </c>
      <c r="W10" s="5" t="s">
        <v>222</v>
      </c>
      <c r="X10" s="159">
        <v>11</v>
      </c>
      <c r="Y10" s="5" t="s">
        <v>229</v>
      </c>
      <c r="Z10" s="159">
        <v>4</v>
      </c>
      <c r="AA10" s="5" t="s">
        <v>216</v>
      </c>
      <c r="AB10" s="159">
        <v>7</v>
      </c>
      <c r="AC10" s="5" t="s">
        <v>214</v>
      </c>
      <c r="AD10" s="159">
        <v>5</v>
      </c>
      <c r="AE10" s="5" t="s">
        <v>220</v>
      </c>
      <c r="AF10" s="159">
        <v>9</v>
      </c>
      <c r="AG10" s="5" t="s">
        <v>209</v>
      </c>
      <c r="AH10" s="159">
        <v>6</v>
      </c>
      <c r="AI10" s="7">
        <f t="shared" si="2"/>
        <v>136</v>
      </c>
      <c r="AJ10" s="7">
        <f t="shared" si="0"/>
        <v>90</v>
      </c>
    </row>
    <row r="11" spans="1:36" x14ac:dyDescent="0.35">
      <c r="A11">
        <f t="shared" si="1"/>
        <v>11</v>
      </c>
      <c r="B11" s="8" t="s">
        <v>14</v>
      </c>
      <c r="C11" s="9" t="s">
        <v>180</v>
      </c>
      <c r="D11" s="10">
        <v>12</v>
      </c>
      <c r="E11" s="9" t="s">
        <v>234</v>
      </c>
      <c r="F11" s="10">
        <v>3</v>
      </c>
      <c r="G11" s="9" t="s">
        <v>232</v>
      </c>
      <c r="H11" s="10">
        <v>14</v>
      </c>
      <c r="I11" s="9" t="s">
        <v>109</v>
      </c>
      <c r="J11" s="10">
        <v>5</v>
      </c>
      <c r="K11" s="9" t="s">
        <v>126</v>
      </c>
      <c r="L11" s="10">
        <v>2</v>
      </c>
      <c r="M11" s="9" t="s">
        <v>190</v>
      </c>
      <c r="N11" s="10">
        <v>10</v>
      </c>
      <c r="O11" s="9" t="s">
        <v>147</v>
      </c>
      <c r="P11" s="10">
        <v>6</v>
      </c>
      <c r="Q11" s="9" t="s">
        <v>203</v>
      </c>
      <c r="R11" s="10">
        <v>8</v>
      </c>
      <c r="S11" s="9" t="s">
        <v>191</v>
      </c>
      <c r="T11" s="10">
        <v>7</v>
      </c>
      <c r="U11" s="9" t="s">
        <v>193</v>
      </c>
      <c r="V11" s="10">
        <v>11</v>
      </c>
      <c r="W11" s="9" t="s">
        <v>179</v>
      </c>
      <c r="X11" s="10">
        <v>9</v>
      </c>
      <c r="Y11" s="9" t="s">
        <v>194</v>
      </c>
      <c r="Z11" s="10">
        <v>4</v>
      </c>
      <c r="AA11" s="9" t="s">
        <v>146</v>
      </c>
      <c r="AB11" s="10">
        <v>16</v>
      </c>
      <c r="AC11" s="9" t="s">
        <v>214</v>
      </c>
      <c r="AD11" s="10">
        <v>1</v>
      </c>
      <c r="AE11" s="9" t="s">
        <v>181</v>
      </c>
      <c r="AF11" s="10">
        <v>15</v>
      </c>
      <c r="AG11" s="9" t="s">
        <v>127</v>
      </c>
      <c r="AH11" s="10">
        <v>13</v>
      </c>
      <c r="AI11" s="11">
        <f t="shared" si="2"/>
        <v>136</v>
      </c>
      <c r="AJ11" s="11">
        <f t="shared" si="0"/>
        <v>75</v>
      </c>
    </row>
    <row r="12" spans="1:36" x14ac:dyDescent="0.35">
      <c r="A12">
        <f t="shared" si="1"/>
        <v>8</v>
      </c>
      <c r="B12" s="4" t="s">
        <v>12</v>
      </c>
      <c r="C12" s="5" t="s">
        <v>180</v>
      </c>
      <c r="D12" s="159">
        <v>7</v>
      </c>
      <c r="E12" s="5" t="s">
        <v>195</v>
      </c>
      <c r="F12" s="159">
        <v>6</v>
      </c>
      <c r="G12" s="5" t="s">
        <v>232</v>
      </c>
      <c r="H12" s="159">
        <v>11</v>
      </c>
      <c r="I12" s="5" t="s">
        <v>109</v>
      </c>
      <c r="J12" s="159">
        <v>10</v>
      </c>
      <c r="K12" s="5" t="s">
        <v>126</v>
      </c>
      <c r="L12" s="159">
        <v>3</v>
      </c>
      <c r="M12" s="5" t="s">
        <v>190</v>
      </c>
      <c r="N12" s="159">
        <v>14</v>
      </c>
      <c r="O12" s="5" t="s">
        <v>147</v>
      </c>
      <c r="P12" s="159">
        <v>15</v>
      </c>
      <c r="Q12" s="5" t="s">
        <v>203</v>
      </c>
      <c r="R12" s="159">
        <v>5</v>
      </c>
      <c r="S12" s="5" t="s">
        <v>191</v>
      </c>
      <c r="T12" s="159">
        <v>2</v>
      </c>
      <c r="U12" s="5" t="s">
        <v>193</v>
      </c>
      <c r="V12" s="159">
        <v>13</v>
      </c>
      <c r="W12" s="5" t="s">
        <v>179</v>
      </c>
      <c r="X12" s="159">
        <v>9</v>
      </c>
      <c r="Y12" s="5" t="s">
        <v>148</v>
      </c>
      <c r="Z12" s="159">
        <v>4</v>
      </c>
      <c r="AA12" s="5" t="s">
        <v>146</v>
      </c>
      <c r="AB12" s="159">
        <v>8</v>
      </c>
      <c r="AC12" s="5" t="s">
        <v>145</v>
      </c>
      <c r="AD12" s="159">
        <v>1</v>
      </c>
      <c r="AE12" s="5" t="s">
        <v>181</v>
      </c>
      <c r="AF12" s="159">
        <v>16</v>
      </c>
      <c r="AG12" s="5" t="s">
        <v>127</v>
      </c>
      <c r="AH12" s="159">
        <v>12</v>
      </c>
      <c r="AI12" s="7">
        <f t="shared" si="2"/>
        <v>136</v>
      </c>
      <c r="AJ12" s="7">
        <f t="shared" si="0"/>
        <v>81</v>
      </c>
    </row>
    <row r="13" spans="1:36" x14ac:dyDescent="0.35">
      <c r="A13">
        <f t="shared" si="1"/>
        <v>2</v>
      </c>
      <c r="B13" s="8" t="s">
        <v>8</v>
      </c>
      <c r="C13" s="9" t="s">
        <v>180</v>
      </c>
      <c r="D13" s="10">
        <v>9</v>
      </c>
      <c r="E13" s="9" t="s">
        <v>234</v>
      </c>
      <c r="F13" s="10">
        <v>2</v>
      </c>
      <c r="G13" s="9" t="s">
        <v>232</v>
      </c>
      <c r="H13" s="10">
        <v>15</v>
      </c>
      <c r="I13" s="9" t="s">
        <v>109</v>
      </c>
      <c r="J13" s="10">
        <v>12</v>
      </c>
      <c r="K13" s="9" t="s">
        <v>249</v>
      </c>
      <c r="L13" s="10">
        <v>1</v>
      </c>
      <c r="M13" s="9" t="s">
        <v>190</v>
      </c>
      <c r="N13" s="10">
        <v>11</v>
      </c>
      <c r="O13" s="9" t="s">
        <v>147</v>
      </c>
      <c r="P13" s="10">
        <v>13</v>
      </c>
      <c r="Q13" s="9" t="s">
        <v>203</v>
      </c>
      <c r="R13" s="10">
        <v>4</v>
      </c>
      <c r="S13" s="9" t="s">
        <v>150</v>
      </c>
      <c r="T13" s="10">
        <v>6</v>
      </c>
      <c r="U13" s="9" t="s">
        <v>193</v>
      </c>
      <c r="V13" s="10">
        <v>10</v>
      </c>
      <c r="W13" s="9" t="s">
        <v>179</v>
      </c>
      <c r="X13" s="10">
        <v>3</v>
      </c>
      <c r="Y13" s="9" t="s">
        <v>194</v>
      </c>
      <c r="Z13" s="10">
        <v>5</v>
      </c>
      <c r="AA13" s="9" t="s">
        <v>146</v>
      </c>
      <c r="AB13" s="10">
        <v>14</v>
      </c>
      <c r="AC13" s="9" t="s">
        <v>192</v>
      </c>
      <c r="AD13" s="10">
        <v>8</v>
      </c>
      <c r="AE13" s="9" t="s">
        <v>181</v>
      </c>
      <c r="AF13" s="10">
        <v>16</v>
      </c>
      <c r="AG13" s="9" t="s">
        <v>127</v>
      </c>
      <c r="AH13" s="10">
        <v>7</v>
      </c>
      <c r="AI13" s="11">
        <f t="shared" si="2"/>
        <v>136</v>
      </c>
      <c r="AJ13" s="11">
        <f t="shared" si="0"/>
        <v>86</v>
      </c>
    </row>
    <row r="14" spans="1:36" x14ac:dyDescent="0.35">
      <c r="A14">
        <f t="shared" si="1"/>
        <v>10</v>
      </c>
      <c r="B14" s="4" t="s">
        <v>6</v>
      </c>
      <c r="C14" s="5" t="s">
        <v>396</v>
      </c>
      <c r="D14" s="159">
        <v>2</v>
      </c>
      <c r="E14" s="5" t="s">
        <v>248</v>
      </c>
      <c r="F14" s="159">
        <v>6</v>
      </c>
      <c r="G14" s="5" t="s">
        <v>241</v>
      </c>
      <c r="H14" s="159">
        <v>9</v>
      </c>
      <c r="I14" s="5" t="s">
        <v>237</v>
      </c>
      <c r="J14" s="159">
        <v>8</v>
      </c>
      <c r="K14" s="5" t="s">
        <v>251</v>
      </c>
      <c r="L14" s="159">
        <v>4</v>
      </c>
      <c r="M14" s="5" t="s">
        <v>207</v>
      </c>
      <c r="N14" s="159">
        <v>16</v>
      </c>
      <c r="O14" s="5" t="s">
        <v>221</v>
      </c>
      <c r="P14" s="159">
        <v>15</v>
      </c>
      <c r="Q14" s="5" t="s">
        <v>246</v>
      </c>
      <c r="R14" s="159">
        <v>1</v>
      </c>
      <c r="S14" s="5" t="s">
        <v>208</v>
      </c>
      <c r="T14" s="159">
        <v>5</v>
      </c>
      <c r="U14" s="5" t="s">
        <v>211</v>
      </c>
      <c r="V14" s="159">
        <v>12</v>
      </c>
      <c r="W14" s="5" t="s">
        <v>222</v>
      </c>
      <c r="X14" s="159">
        <v>13</v>
      </c>
      <c r="Y14" s="5" t="s">
        <v>225</v>
      </c>
      <c r="Z14" s="159">
        <v>7</v>
      </c>
      <c r="AA14" s="5" t="s">
        <v>216</v>
      </c>
      <c r="AB14" s="159">
        <v>11</v>
      </c>
      <c r="AC14" s="5" t="s">
        <v>214</v>
      </c>
      <c r="AD14" s="159">
        <v>3</v>
      </c>
      <c r="AE14" s="5" t="s">
        <v>220</v>
      </c>
      <c r="AF14" s="159">
        <v>14</v>
      </c>
      <c r="AG14" s="5" t="s">
        <v>209</v>
      </c>
      <c r="AH14" s="159">
        <v>10</v>
      </c>
      <c r="AI14" s="7">
        <f t="shared" si="2"/>
        <v>136</v>
      </c>
      <c r="AJ14" s="7">
        <f t="shared" si="0"/>
        <v>77</v>
      </c>
    </row>
    <row r="15" spans="1:36" x14ac:dyDescent="0.35">
      <c r="A15">
        <f t="shared" si="1"/>
        <v>4</v>
      </c>
      <c r="B15" s="8" t="s">
        <v>4</v>
      </c>
      <c r="C15" s="9" t="s">
        <v>180</v>
      </c>
      <c r="D15" s="10">
        <v>6</v>
      </c>
      <c r="E15" s="9" t="s">
        <v>234</v>
      </c>
      <c r="F15" s="10">
        <v>2</v>
      </c>
      <c r="G15" s="9" t="s">
        <v>232</v>
      </c>
      <c r="H15" s="10">
        <v>16</v>
      </c>
      <c r="I15" s="9" t="s">
        <v>143</v>
      </c>
      <c r="J15" s="10">
        <v>3</v>
      </c>
      <c r="K15" s="9" t="s">
        <v>249</v>
      </c>
      <c r="L15" s="10">
        <v>5</v>
      </c>
      <c r="M15" s="9" t="s">
        <v>190</v>
      </c>
      <c r="N15" s="10">
        <v>13</v>
      </c>
      <c r="O15" s="9" t="s">
        <v>147</v>
      </c>
      <c r="P15" s="10">
        <v>10</v>
      </c>
      <c r="Q15" s="9" t="s">
        <v>203</v>
      </c>
      <c r="R15" s="10">
        <v>9</v>
      </c>
      <c r="S15" s="9" t="s">
        <v>191</v>
      </c>
      <c r="T15" s="10">
        <v>8</v>
      </c>
      <c r="U15" s="9" t="s">
        <v>193</v>
      </c>
      <c r="V15" s="10">
        <v>14</v>
      </c>
      <c r="W15" s="9" t="s">
        <v>179</v>
      </c>
      <c r="X15" s="10">
        <v>12</v>
      </c>
      <c r="Y15" s="9" t="s">
        <v>194</v>
      </c>
      <c r="Z15" s="10">
        <v>4</v>
      </c>
      <c r="AA15" s="9" t="s">
        <v>146</v>
      </c>
      <c r="AB15" s="10">
        <v>15</v>
      </c>
      <c r="AC15" s="9" t="s">
        <v>145</v>
      </c>
      <c r="AD15" s="10">
        <v>1</v>
      </c>
      <c r="AE15" s="9" t="s">
        <v>181</v>
      </c>
      <c r="AF15" s="10">
        <v>7</v>
      </c>
      <c r="AG15" s="9" t="s">
        <v>127</v>
      </c>
      <c r="AH15" s="10">
        <v>11</v>
      </c>
      <c r="AI15" s="11">
        <f t="shared" si="2"/>
        <v>136</v>
      </c>
      <c r="AJ15" s="11">
        <f t="shared" si="0"/>
        <v>85</v>
      </c>
    </row>
    <row r="16" spans="1:36" x14ac:dyDescent="0.35">
      <c r="A16">
        <f t="shared" si="1"/>
        <v>17</v>
      </c>
      <c r="B16" s="4" t="s">
        <v>7</v>
      </c>
      <c r="C16" s="5" t="s">
        <v>180</v>
      </c>
      <c r="D16" s="159">
        <v>2</v>
      </c>
      <c r="E16" s="5" t="s">
        <v>195</v>
      </c>
      <c r="F16" s="159">
        <v>4</v>
      </c>
      <c r="G16" s="5" t="s">
        <v>232</v>
      </c>
      <c r="H16" s="159">
        <v>11</v>
      </c>
      <c r="I16" s="5" t="s">
        <v>109</v>
      </c>
      <c r="J16" s="159">
        <v>6</v>
      </c>
      <c r="K16" s="5" t="s">
        <v>249</v>
      </c>
      <c r="L16" s="159">
        <v>7</v>
      </c>
      <c r="M16" s="5" t="s">
        <v>190</v>
      </c>
      <c r="N16" s="159">
        <v>13</v>
      </c>
      <c r="O16" s="5" t="s">
        <v>147</v>
      </c>
      <c r="P16" s="159">
        <v>14</v>
      </c>
      <c r="Q16" s="5" t="s">
        <v>144</v>
      </c>
      <c r="R16" s="159">
        <v>3</v>
      </c>
      <c r="S16" s="5" t="s">
        <v>191</v>
      </c>
      <c r="T16" s="159">
        <v>12</v>
      </c>
      <c r="U16" s="5" t="s">
        <v>193</v>
      </c>
      <c r="V16" s="159">
        <v>10</v>
      </c>
      <c r="W16" s="5" t="s">
        <v>179</v>
      </c>
      <c r="X16" s="159">
        <v>15</v>
      </c>
      <c r="Y16" s="5" t="s">
        <v>194</v>
      </c>
      <c r="Z16" s="159">
        <v>1</v>
      </c>
      <c r="AA16" s="5" t="s">
        <v>146</v>
      </c>
      <c r="AB16" s="159">
        <v>9</v>
      </c>
      <c r="AC16" s="5" t="s">
        <v>192</v>
      </c>
      <c r="AD16" s="159">
        <v>8</v>
      </c>
      <c r="AE16" s="5" t="s">
        <v>181</v>
      </c>
      <c r="AF16" s="159">
        <v>16</v>
      </c>
      <c r="AG16" s="5" t="s">
        <v>127</v>
      </c>
      <c r="AH16" s="159">
        <v>5</v>
      </c>
      <c r="AI16" s="7">
        <f t="shared" si="2"/>
        <v>136</v>
      </c>
      <c r="AJ16" s="7">
        <f t="shared" si="0"/>
        <v>67</v>
      </c>
    </row>
    <row r="17" spans="1:37" x14ac:dyDescent="0.35">
      <c r="A17">
        <f t="shared" si="1"/>
        <v>13</v>
      </c>
      <c r="B17" s="38" t="s">
        <v>71</v>
      </c>
      <c r="C17" s="36" t="s">
        <v>215</v>
      </c>
      <c r="D17" s="37">
        <v>11</v>
      </c>
      <c r="E17" s="36" t="s">
        <v>224</v>
      </c>
      <c r="F17" s="37">
        <v>10</v>
      </c>
      <c r="G17" s="36" t="s">
        <v>223</v>
      </c>
      <c r="H17" s="37">
        <v>16</v>
      </c>
      <c r="I17" s="36" t="s">
        <v>237</v>
      </c>
      <c r="J17" s="37">
        <v>15</v>
      </c>
      <c r="K17" s="36" t="s">
        <v>251</v>
      </c>
      <c r="L17" s="37">
        <v>12</v>
      </c>
      <c r="M17" s="36" t="s">
        <v>207</v>
      </c>
      <c r="N17" s="37">
        <v>2</v>
      </c>
      <c r="O17" s="36" t="s">
        <v>221</v>
      </c>
      <c r="P17" s="37">
        <v>3</v>
      </c>
      <c r="Q17" s="36" t="s">
        <v>213</v>
      </c>
      <c r="R17" s="37">
        <v>4</v>
      </c>
      <c r="S17" s="36" t="s">
        <v>208</v>
      </c>
      <c r="T17" s="37">
        <v>5</v>
      </c>
      <c r="U17" s="36" t="s">
        <v>244</v>
      </c>
      <c r="V17" s="37">
        <v>9</v>
      </c>
      <c r="W17" s="36" t="s">
        <v>222</v>
      </c>
      <c r="X17" s="37">
        <v>8</v>
      </c>
      <c r="Y17" s="36" t="s">
        <v>229</v>
      </c>
      <c r="Z17" s="37">
        <v>1</v>
      </c>
      <c r="AA17" s="36" t="s">
        <v>216</v>
      </c>
      <c r="AB17" s="37">
        <v>7</v>
      </c>
      <c r="AC17" s="36" t="s">
        <v>214</v>
      </c>
      <c r="AD17" s="37">
        <v>6</v>
      </c>
      <c r="AE17" s="36" t="s">
        <v>220</v>
      </c>
      <c r="AF17" s="37">
        <v>14</v>
      </c>
      <c r="AG17" s="36" t="s">
        <v>209</v>
      </c>
      <c r="AH17" s="37">
        <v>13</v>
      </c>
      <c r="AI17" s="34">
        <f t="shared" si="2"/>
        <v>136</v>
      </c>
      <c r="AJ17" s="35">
        <f t="shared" si="0"/>
        <v>72</v>
      </c>
    </row>
    <row r="18" spans="1:37" x14ac:dyDescent="0.35">
      <c r="A18">
        <f t="shared" si="1"/>
        <v>7</v>
      </c>
      <c r="B18" s="4" t="s">
        <v>3</v>
      </c>
      <c r="C18" s="5" t="s">
        <v>149</v>
      </c>
      <c r="D18" s="159">
        <v>1</v>
      </c>
      <c r="E18" s="5" t="s">
        <v>234</v>
      </c>
      <c r="F18" s="159">
        <v>5</v>
      </c>
      <c r="G18" s="5" t="s">
        <v>232</v>
      </c>
      <c r="H18" s="159">
        <v>14</v>
      </c>
      <c r="I18" s="5" t="s">
        <v>143</v>
      </c>
      <c r="J18" s="159">
        <v>3</v>
      </c>
      <c r="K18" s="5" t="s">
        <v>249</v>
      </c>
      <c r="L18" s="159">
        <v>7</v>
      </c>
      <c r="M18" s="5" t="s">
        <v>190</v>
      </c>
      <c r="N18" s="159">
        <v>8</v>
      </c>
      <c r="O18" s="5" t="s">
        <v>147</v>
      </c>
      <c r="P18" s="159">
        <v>11</v>
      </c>
      <c r="Q18" s="5" t="s">
        <v>203</v>
      </c>
      <c r="R18" s="159">
        <v>6</v>
      </c>
      <c r="S18" s="5" t="s">
        <v>150</v>
      </c>
      <c r="T18" s="159">
        <v>4</v>
      </c>
      <c r="U18" s="5" t="s">
        <v>193</v>
      </c>
      <c r="V18" s="159">
        <v>12</v>
      </c>
      <c r="W18" s="5" t="s">
        <v>179</v>
      </c>
      <c r="X18" s="159">
        <v>10</v>
      </c>
      <c r="Y18" s="5" t="s">
        <v>148</v>
      </c>
      <c r="Z18" s="159">
        <v>9</v>
      </c>
      <c r="AA18" s="5" t="s">
        <v>146</v>
      </c>
      <c r="AB18" s="159">
        <v>15</v>
      </c>
      <c r="AC18" s="5" t="s">
        <v>145</v>
      </c>
      <c r="AD18" s="159">
        <v>2</v>
      </c>
      <c r="AE18" s="5" t="s">
        <v>181</v>
      </c>
      <c r="AF18" s="159">
        <v>16</v>
      </c>
      <c r="AG18" s="5" t="s">
        <v>127</v>
      </c>
      <c r="AH18" s="159">
        <v>13</v>
      </c>
      <c r="AI18" s="55">
        <f t="shared" si="2"/>
        <v>136</v>
      </c>
      <c r="AJ18" s="116">
        <f t="shared" si="0"/>
        <v>83</v>
      </c>
    </row>
    <row r="19" spans="1:37" x14ac:dyDescent="0.35">
      <c r="A19">
        <f t="shared" si="1"/>
        <v>15</v>
      </c>
      <c r="B19" s="38" t="s">
        <v>184</v>
      </c>
      <c r="C19" s="36" t="s">
        <v>180</v>
      </c>
      <c r="D19" s="37">
        <v>10</v>
      </c>
      <c r="E19" s="36" t="s">
        <v>195</v>
      </c>
      <c r="F19" s="37">
        <v>7</v>
      </c>
      <c r="G19" s="36" t="s">
        <v>232</v>
      </c>
      <c r="H19" s="37">
        <v>13</v>
      </c>
      <c r="I19" s="36" t="s">
        <v>143</v>
      </c>
      <c r="J19" s="37">
        <v>1</v>
      </c>
      <c r="K19" s="36" t="s">
        <v>249</v>
      </c>
      <c r="L19" s="37">
        <v>5</v>
      </c>
      <c r="M19" s="36" t="s">
        <v>190</v>
      </c>
      <c r="N19" s="37">
        <v>14</v>
      </c>
      <c r="O19" s="36" t="s">
        <v>147</v>
      </c>
      <c r="P19" s="37">
        <v>15</v>
      </c>
      <c r="Q19" s="36" t="s">
        <v>203</v>
      </c>
      <c r="R19" s="37">
        <v>3</v>
      </c>
      <c r="S19" s="36" t="s">
        <v>150</v>
      </c>
      <c r="T19" s="37">
        <v>2</v>
      </c>
      <c r="U19" s="36" t="s">
        <v>193</v>
      </c>
      <c r="V19" s="37">
        <v>4</v>
      </c>
      <c r="W19" s="36" t="s">
        <v>179</v>
      </c>
      <c r="X19" s="37">
        <v>11</v>
      </c>
      <c r="Y19" s="36" t="s">
        <v>194</v>
      </c>
      <c r="Z19" s="37">
        <v>6</v>
      </c>
      <c r="AA19" s="36" t="s">
        <v>146</v>
      </c>
      <c r="AB19" s="37">
        <v>12</v>
      </c>
      <c r="AC19" s="36" t="s">
        <v>192</v>
      </c>
      <c r="AD19" s="37">
        <v>8</v>
      </c>
      <c r="AE19" s="36" t="s">
        <v>181</v>
      </c>
      <c r="AF19" s="37">
        <v>16</v>
      </c>
      <c r="AG19" s="36" t="s">
        <v>127</v>
      </c>
      <c r="AH19" s="37">
        <v>9</v>
      </c>
      <c r="AI19" s="22">
        <f t="shared" si="2"/>
        <v>136</v>
      </c>
      <c r="AJ19" s="11">
        <f t="shared" si="0"/>
        <v>71</v>
      </c>
    </row>
    <row r="20" spans="1:37" x14ac:dyDescent="0.35">
      <c r="A20">
        <f>RANK(AJ20,$AJ$4:$AJ$21,0)</f>
        <v>18</v>
      </c>
      <c r="B20" s="4" t="s">
        <v>230</v>
      </c>
      <c r="C20" s="5" t="s">
        <v>180</v>
      </c>
      <c r="D20" s="159">
        <v>16</v>
      </c>
      <c r="E20" s="5" t="s">
        <v>195</v>
      </c>
      <c r="F20" s="159">
        <v>14</v>
      </c>
      <c r="G20" s="5" t="s">
        <v>232</v>
      </c>
      <c r="H20" s="159">
        <v>10</v>
      </c>
      <c r="I20" s="5" t="s">
        <v>143</v>
      </c>
      <c r="J20" s="159">
        <v>2</v>
      </c>
      <c r="K20" s="5" t="s">
        <v>249</v>
      </c>
      <c r="L20" s="159">
        <v>5</v>
      </c>
      <c r="M20" s="5" t="s">
        <v>190</v>
      </c>
      <c r="N20" s="159">
        <v>9</v>
      </c>
      <c r="O20" s="5" t="s">
        <v>147</v>
      </c>
      <c r="P20" s="159">
        <v>4</v>
      </c>
      <c r="Q20" s="5" t="s">
        <v>203</v>
      </c>
      <c r="R20" s="159">
        <v>7</v>
      </c>
      <c r="S20" s="5" t="s">
        <v>150</v>
      </c>
      <c r="T20" s="159">
        <v>3</v>
      </c>
      <c r="U20" s="5" t="s">
        <v>193</v>
      </c>
      <c r="V20" s="159">
        <v>11</v>
      </c>
      <c r="W20" s="5" t="s">
        <v>179</v>
      </c>
      <c r="X20" s="159">
        <v>6</v>
      </c>
      <c r="Y20" s="5" t="s">
        <v>148</v>
      </c>
      <c r="Z20" s="159">
        <v>1</v>
      </c>
      <c r="AA20" s="5" t="s">
        <v>146</v>
      </c>
      <c r="AB20" s="159">
        <v>12</v>
      </c>
      <c r="AC20" s="5" t="s">
        <v>192</v>
      </c>
      <c r="AD20" s="159">
        <v>13</v>
      </c>
      <c r="AE20" s="5" t="s">
        <v>181</v>
      </c>
      <c r="AF20" s="159">
        <v>15</v>
      </c>
      <c r="AG20" s="5" t="s">
        <v>127</v>
      </c>
      <c r="AH20" s="159">
        <v>8</v>
      </c>
      <c r="AI20" s="55">
        <f t="shared" si="2"/>
        <v>136</v>
      </c>
      <c r="AJ20" s="116">
        <f t="shared" si="0"/>
        <v>57</v>
      </c>
    </row>
    <row r="21" spans="1:37" ht="15" thickBot="1" x14ac:dyDescent="0.4">
      <c r="A21">
        <f t="shared" si="1"/>
        <v>12</v>
      </c>
      <c r="B21" s="38" t="s">
        <v>185</v>
      </c>
      <c r="C21" s="36" t="s">
        <v>180</v>
      </c>
      <c r="D21" s="37">
        <v>6</v>
      </c>
      <c r="E21" s="36" t="s">
        <v>234</v>
      </c>
      <c r="F21" s="37">
        <v>2</v>
      </c>
      <c r="G21" s="36" t="s">
        <v>232</v>
      </c>
      <c r="H21" s="37">
        <v>12</v>
      </c>
      <c r="I21" s="36" t="s">
        <v>109</v>
      </c>
      <c r="J21" s="37">
        <v>13</v>
      </c>
      <c r="K21" s="36" t="s">
        <v>126</v>
      </c>
      <c r="L21" s="37">
        <v>1</v>
      </c>
      <c r="M21" s="36" t="s">
        <v>190</v>
      </c>
      <c r="N21" s="37">
        <v>14</v>
      </c>
      <c r="O21" s="36" t="s">
        <v>147</v>
      </c>
      <c r="P21" s="37">
        <v>8</v>
      </c>
      <c r="Q21" s="36" t="s">
        <v>203</v>
      </c>
      <c r="R21" s="37">
        <v>3</v>
      </c>
      <c r="S21" s="36" t="s">
        <v>150</v>
      </c>
      <c r="T21" s="37">
        <v>7</v>
      </c>
      <c r="U21" s="36" t="s">
        <v>193</v>
      </c>
      <c r="V21" s="37">
        <v>5</v>
      </c>
      <c r="W21" s="36" t="s">
        <v>179</v>
      </c>
      <c r="X21" s="37">
        <v>4</v>
      </c>
      <c r="Y21" s="36" t="s">
        <v>194</v>
      </c>
      <c r="Z21" s="37">
        <v>9</v>
      </c>
      <c r="AA21" s="36" t="s">
        <v>146</v>
      </c>
      <c r="AB21" s="37">
        <v>11</v>
      </c>
      <c r="AC21" s="36" t="s">
        <v>192</v>
      </c>
      <c r="AD21" s="37">
        <v>10</v>
      </c>
      <c r="AE21" s="36" t="s">
        <v>181</v>
      </c>
      <c r="AF21" s="37">
        <v>15</v>
      </c>
      <c r="AG21" s="36" t="s">
        <v>107</v>
      </c>
      <c r="AH21" s="37">
        <v>16</v>
      </c>
      <c r="AI21" s="78">
        <f t="shared" si="2"/>
        <v>136</v>
      </c>
      <c r="AJ21" s="79">
        <f t="shared" si="0"/>
        <v>73</v>
      </c>
      <c r="AK21" s="145">
        <v>5</v>
      </c>
    </row>
    <row r="22" spans="1:37" ht="15" thickBot="1" x14ac:dyDescent="0.4">
      <c r="B22" s="39" t="s">
        <v>15</v>
      </c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20"/>
      <c r="AJ22" s="41"/>
    </row>
    <row r="23" spans="1:37" ht="15" thickBot="1" x14ac:dyDescent="0.4">
      <c r="C23" s="184" t="s">
        <v>183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6"/>
      <c r="AJ23" s="23"/>
    </row>
    <row r="24" spans="1:37" x14ac:dyDescent="0.35">
      <c r="F24" t="s">
        <v>33</v>
      </c>
    </row>
    <row r="27" spans="1:37" ht="15" thickBot="1" x14ac:dyDescent="0.4"/>
    <row r="28" spans="1:37" ht="15" thickBot="1" x14ac:dyDescent="0.4">
      <c r="B28" s="32" t="s">
        <v>0</v>
      </c>
      <c r="C28" s="181" t="str">
        <f>C3</f>
        <v>LAC@KC</v>
      </c>
      <c r="D28" s="181"/>
      <c r="E28" s="181" t="str">
        <f t="shared" ref="E28" si="3">E3</f>
        <v>CLE@DEN</v>
      </c>
      <c r="F28" s="181"/>
      <c r="G28" s="181" t="str">
        <f t="shared" ref="G28" si="4">G3</f>
        <v>HOU@NYJ</v>
      </c>
      <c r="H28" s="181"/>
      <c r="I28" s="181" t="str">
        <f t="shared" ref="I28" si="5">I3</f>
        <v>GB@CHI</v>
      </c>
      <c r="J28" s="181"/>
      <c r="K28" s="181" t="str">
        <f t="shared" ref="K28" si="6">K3</f>
        <v>DET@BUF</v>
      </c>
      <c r="L28" s="181"/>
      <c r="M28" s="181" t="str">
        <f t="shared" ref="M28" si="7">M3</f>
        <v>TB@BAL</v>
      </c>
      <c r="N28" s="181"/>
      <c r="O28" s="181" t="str">
        <f t="shared" ref="O28" si="8">O3</f>
        <v>ARI@ATL</v>
      </c>
      <c r="P28" s="181"/>
      <c r="Q28" s="181" t="str">
        <f t="shared" ref="Q28" si="9">Q3</f>
        <v>OAK@CIN</v>
      </c>
      <c r="R28" s="181"/>
      <c r="S28" s="181" t="str">
        <f t="shared" ref="S28" si="10">S3</f>
        <v>TEN@NYG</v>
      </c>
      <c r="T28" s="181"/>
      <c r="U28" s="181" t="str">
        <f t="shared" ref="U28" si="11">U3</f>
        <v>MIA@MIN</v>
      </c>
      <c r="V28" s="181"/>
      <c r="W28" s="181" t="str">
        <f t="shared" ref="W28" si="12">W3</f>
        <v>WAS@JAX</v>
      </c>
      <c r="X28" s="181"/>
      <c r="Y28" s="181" t="str">
        <f t="shared" ref="Y28" si="13">Y3</f>
        <v>DAL@IND</v>
      </c>
      <c r="Z28" s="181"/>
      <c r="AA28" s="181" t="str">
        <f t="shared" ref="AA28" si="14">AA3</f>
        <v>SEA@SF</v>
      </c>
      <c r="AB28" s="181"/>
      <c r="AC28" s="181" t="str">
        <f t="shared" ref="AC28" si="15">AC3</f>
        <v>NE@PIT</v>
      </c>
      <c r="AD28" s="181"/>
      <c r="AE28" s="181" t="str">
        <f t="shared" ref="AE28" si="16">AE3</f>
        <v>PHI@LAR</v>
      </c>
      <c r="AF28" s="181"/>
      <c r="AG28" s="181" t="str">
        <f t="shared" ref="AG28" si="17">AG3</f>
        <v>NO@CAR</v>
      </c>
      <c r="AH28" s="182"/>
      <c r="AI28" s="25"/>
    </row>
    <row r="29" spans="1:37" x14ac:dyDescent="0.35">
      <c r="B29" s="31" t="str">
        <f t="shared" ref="B29:B42" si="18">B4</f>
        <v>Tyson</v>
      </c>
      <c r="C29" s="180" t="str">
        <f>IF(C4="lac",D4,"-")</f>
        <v>-</v>
      </c>
      <c r="D29" s="180"/>
      <c r="E29" s="180" t="str">
        <f>IF(E4="Cle",F4,"-")</f>
        <v>-</v>
      </c>
      <c r="F29" s="180"/>
      <c r="G29" s="180">
        <f>IF(G4="hou",H4,"-")</f>
        <v>12</v>
      </c>
      <c r="H29" s="180"/>
      <c r="I29" s="180" t="str">
        <f>IF(I4="chi",J4,"-")</f>
        <v>-</v>
      </c>
      <c r="J29" s="180"/>
      <c r="K29" s="180" t="str">
        <f>IF(K4="buf",L4,"-")</f>
        <v>-</v>
      </c>
      <c r="L29" s="180"/>
      <c r="M29" s="180">
        <f>IF(M4="bal",N4,"-")</f>
        <v>14</v>
      </c>
      <c r="N29" s="180"/>
      <c r="O29" s="180">
        <f>IF(O4="atl",P4,"-")</f>
        <v>13</v>
      </c>
      <c r="P29" s="180"/>
      <c r="Q29" s="180">
        <f>IF(Q4="cin",R4,"-")</f>
        <v>6</v>
      </c>
      <c r="R29" s="180"/>
      <c r="S29" s="180" t="str">
        <f>IF(S4="ten",T4,"-")</f>
        <v>-</v>
      </c>
      <c r="T29" s="180"/>
      <c r="U29" s="180">
        <f>IF(U4="min",V4,"-")</f>
        <v>11</v>
      </c>
      <c r="V29" s="180"/>
      <c r="W29" s="180" t="str">
        <f>IF(W4="was",X4,"-")</f>
        <v>-</v>
      </c>
      <c r="X29" s="180"/>
      <c r="Y29" s="180">
        <f>IF(Y4="ind",Z4,"-")</f>
        <v>7</v>
      </c>
      <c r="Z29" s="180"/>
      <c r="AA29" s="180" t="str">
        <f>IF(AA4="sf",AB4,"-")</f>
        <v>-</v>
      </c>
      <c r="AB29" s="180"/>
      <c r="AC29" s="180">
        <f>IF(AC4="pit",AD4,"-")</f>
        <v>9</v>
      </c>
      <c r="AD29" s="180"/>
      <c r="AE29" s="180" t="str">
        <f>IF(AE4="phi",AF4,"-")</f>
        <v>-</v>
      </c>
      <c r="AF29" s="180"/>
      <c r="AG29" s="180" t="str">
        <f>IF(AG4="NO",AH4,"-")</f>
        <v>-</v>
      </c>
      <c r="AH29" s="180"/>
      <c r="AJ29" s="26">
        <f t="shared" ref="AJ29:AJ46" si="19">COUNTIF(C29:AH29,"&gt;=1")</f>
        <v>7</v>
      </c>
    </row>
    <row r="30" spans="1:37" x14ac:dyDescent="0.35">
      <c r="B30" s="14" t="str">
        <f t="shared" si="18"/>
        <v>Ben</v>
      </c>
      <c r="C30" s="171">
        <f t="shared" ref="C30:C46" si="20">IF(C5="lac",D5,"-")</f>
        <v>1</v>
      </c>
      <c r="D30" s="172"/>
      <c r="E30" s="171" t="str">
        <f t="shared" ref="E30:E46" si="21">IF(E5="Cle",F5,"-")</f>
        <v>-</v>
      </c>
      <c r="F30" s="172"/>
      <c r="G30" s="171">
        <f t="shared" ref="G30:G46" si="22">IF(G5="hou",H5,"-")</f>
        <v>10</v>
      </c>
      <c r="H30" s="172"/>
      <c r="I30" s="171">
        <f t="shared" ref="I30:I46" si="23">IF(I5="chi",J5,"-")</f>
        <v>8</v>
      </c>
      <c r="J30" s="172"/>
      <c r="K30" s="171">
        <f t="shared" ref="K30:K46" si="24">IF(K5="buf",L5,"-")</f>
        <v>3</v>
      </c>
      <c r="L30" s="172"/>
      <c r="M30" s="171">
        <f t="shared" ref="M30:M46" si="25">IF(M5="bal",N5,"-")</f>
        <v>14</v>
      </c>
      <c r="N30" s="172"/>
      <c r="O30" s="171">
        <f t="shared" ref="O30:O46" si="26">IF(O5="atl",P5,"-")</f>
        <v>9</v>
      </c>
      <c r="P30" s="172"/>
      <c r="Q30" s="171" t="str">
        <f t="shared" ref="Q30:Q46" si="27">IF(Q5="cin",R5,"-")</f>
        <v>-</v>
      </c>
      <c r="R30" s="172"/>
      <c r="S30" s="171">
        <f t="shared" ref="S30:S46" si="28">IF(S5="ten",T5,"-")</f>
        <v>4</v>
      </c>
      <c r="T30" s="172"/>
      <c r="U30" s="171">
        <f t="shared" ref="U30:U46" si="29">IF(U5="min",V5,"-")</f>
        <v>13</v>
      </c>
      <c r="V30" s="172"/>
      <c r="W30" s="171" t="str">
        <f t="shared" ref="W30:W46" si="30">IF(W5="was",X5,"-")</f>
        <v>-</v>
      </c>
      <c r="X30" s="172"/>
      <c r="Y30" s="171" t="str">
        <f t="shared" ref="Y30:Y46" si="31">IF(Y5="ind",Z5,"-")</f>
        <v>-</v>
      </c>
      <c r="Z30" s="172"/>
      <c r="AA30" s="171" t="str">
        <f t="shared" ref="AA30:AA46" si="32">IF(AA5="sf",AB5,"-")</f>
        <v>-</v>
      </c>
      <c r="AB30" s="172"/>
      <c r="AC30" s="171" t="str">
        <f t="shared" ref="AC30:AC46" si="33">IF(AC5="pit",AD5,"-")</f>
        <v>-</v>
      </c>
      <c r="AD30" s="172"/>
      <c r="AE30" s="171" t="str">
        <f t="shared" ref="AE30:AE46" si="34">IF(AE5="phi",AF5,"-")</f>
        <v>-</v>
      </c>
      <c r="AF30" s="172"/>
      <c r="AG30" s="171">
        <f t="shared" ref="AG30:AG46" si="35">IF(AG5="NO",AH5,"-")</f>
        <v>7</v>
      </c>
      <c r="AH30" s="173"/>
      <c r="AJ30" s="26">
        <f t="shared" si="19"/>
        <v>9</v>
      </c>
    </row>
    <row r="31" spans="1:37" x14ac:dyDescent="0.35">
      <c r="B31" s="13" t="str">
        <f t="shared" si="18"/>
        <v>Trevor</v>
      </c>
      <c r="C31" s="168" t="str">
        <f t="shared" si="20"/>
        <v>-</v>
      </c>
      <c r="D31" s="169"/>
      <c r="E31" s="168" t="str">
        <f t="shared" si="21"/>
        <v>-</v>
      </c>
      <c r="F31" s="169"/>
      <c r="G31" s="168">
        <f t="shared" si="22"/>
        <v>13</v>
      </c>
      <c r="H31" s="169"/>
      <c r="I31" s="168">
        <f t="shared" si="23"/>
        <v>12</v>
      </c>
      <c r="J31" s="169"/>
      <c r="K31" s="168">
        <f t="shared" si="24"/>
        <v>2</v>
      </c>
      <c r="L31" s="169"/>
      <c r="M31" s="168">
        <f t="shared" si="25"/>
        <v>14</v>
      </c>
      <c r="N31" s="169"/>
      <c r="O31" s="168">
        <f t="shared" si="26"/>
        <v>15</v>
      </c>
      <c r="P31" s="169"/>
      <c r="Q31" s="168" t="str">
        <f t="shared" si="27"/>
        <v>-</v>
      </c>
      <c r="R31" s="169"/>
      <c r="S31" s="168">
        <f t="shared" si="28"/>
        <v>4</v>
      </c>
      <c r="T31" s="169"/>
      <c r="U31" s="168">
        <f t="shared" si="29"/>
        <v>9</v>
      </c>
      <c r="V31" s="169"/>
      <c r="W31" s="168" t="str">
        <f t="shared" si="30"/>
        <v>-</v>
      </c>
      <c r="X31" s="169"/>
      <c r="Y31" s="168">
        <f t="shared" si="31"/>
        <v>5</v>
      </c>
      <c r="Z31" s="169"/>
      <c r="AA31" s="168" t="str">
        <f t="shared" si="32"/>
        <v>-</v>
      </c>
      <c r="AB31" s="169"/>
      <c r="AC31" s="168" t="str">
        <f t="shared" si="33"/>
        <v>-</v>
      </c>
      <c r="AD31" s="169"/>
      <c r="AE31" s="168" t="str">
        <f t="shared" si="34"/>
        <v>-</v>
      </c>
      <c r="AF31" s="169"/>
      <c r="AG31" s="168">
        <f t="shared" si="35"/>
        <v>11</v>
      </c>
      <c r="AH31" s="170"/>
      <c r="AJ31" s="26">
        <f t="shared" si="19"/>
        <v>9</v>
      </c>
    </row>
    <row r="32" spans="1:37" x14ac:dyDescent="0.35">
      <c r="B32" s="14" t="str">
        <f t="shared" si="18"/>
        <v>Alex</v>
      </c>
      <c r="C32" s="171" t="str">
        <f t="shared" si="20"/>
        <v>-</v>
      </c>
      <c r="D32" s="172"/>
      <c r="E32" s="171">
        <f t="shared" si="21"/>
        <v>6</v>
      </c>
      <c r="F32" s="172"/>
      <c r="G32" s="171">
        <f t="shared" si="22"/>
        <v>8</v>
      </c>
      <c r="H32" s="172"/>
      <c r="I32" s="171">
        <f t="shared" si="23"/>
        <v>4</v>
      </c>
      <c r="J32" s="172"/>
      <c r="K32" s="171" t="str">
        <f t="shared" si="24"/>
        <v>-</v>
      </c>
      <c r="L32" s="172"/>
      <c r="M32" s="171">
        <f t="shared" si="25"/>
        <v>16</v>
      </c>
      <c r="N32" s="172"/>
      <c r="O32" s="171">
        <f t="shared" si="26"/>
        <v>5</v>
      </c>
      <c r="P32" s="172"/>
      <c r="Q32" s="171">
        <f t="shared" si="27"/>
        <v>7</v>
      </c>
      <c r="R32" s="172"/>
      <c r="S32" s="171" t="str">
        <f t="shared" si="28"/>
        <v>-</v>
      </c>
      <c r="T32" s="172"/>
      <c r="U32" s="171">
        <f t="shared" si="29"/>
        <v>14</v>
      </c>
      <c r="V32" s="172"/>
      <c r="W32" s="171" t="str">
        <f t="shared" si="30"/>
        <v>-</v>
      </c>
      <c r="X32" s="172"/>
      <c r="Y32" s="171">
        <f t="shared" si="31"/>
        <v>12</v>
      </c>
      <c r="Z32" s="172"/>
      <c r="AA32" s="171" t="str">
        <f t="shared" si="32"/>
        <v>-</v>
      </c>
      <c r="AB32" s="172"/>
      <c r="AC32" s="171" t="str">
        <f t="shared" si="33"/>
        <v>-</v>
      </c>
      <c r="AD32" s="172"/>
      <c r="AE32" s="171" t="str">
        <f t="shared" si="34"/>
        <v>-</v>
      </c>
      <c r="AF32" s="172"/>
      <c r="AG32" s="171">
        <f t="shared" si="35"/>
        <v>13</v>
      </c>
      <c r="AH32" s="173"/>
      <c r="AJ32" s="26">
        <f t="shared" si="19"/>
        <v>9</v>
      </c>
    </row>
    <row r="33" spans="2:36" x14ac:dyDescent="0.35">
      <c r="B33" s="13" t="str">
        <f t="shared" si="18"/>
        <v>Katelyn</v>
      </c>
      <c r="C33" s="168" t="str">
        <f t="shared" si="20"/>
        <v>-</v>
      </c>
      <c r="D33" s="169"/>
      <c r="E33" s="168" t="str">
        <f t="shared" si="21"/>
        <v>-</v>
      </c>
      <c r="F33" s="169"/>
      <c r="G33" s="168">
        <f t="shared" si="22"/>
        <v>12</v>
      </c>
      <c r="H33" s="169"/>
      <c r="I33" s="168">
        <f t="shared" si="23"/>
        <v>7</v>
      </c>
      <c r="J33" s="169"/>
      <c r="K33" s="168">
        <f t="shared" si="24"/>
        <v>1</v>
      </c>
      <c r="L33" s="169"/>
      <c r="M33" s="168">
        <f t="shared" si="25"/>
        <v>15</v>
      </c>
      <c r="N33" s="169"/>
      <c r="O33" s="168">
        <f t="shared" si="26"/>
        <v>13</v>
      </c>
      <c r="P33" s="169"/>
      <c r="Q33" s="168">
        <f t="shared" si="27"/>
        <v>5</v>
      </c>
      <c r="R33" s="169"/>
      <c r="S33" s="168" t="str">
        <f t="shared" si="28"/>
        <v>-</v>
      </c>
      <c r="T33" s="169"/>
      <c r="U33" s="168">
        <f t="shared" si="29"/>
        <v>16</v>
      </c>
      <c r="V33" s="169"/>
      <c r="W33" s="168" t="str">
        <f t="shared" si="30"/>
        <v>-</v>
      </c>
      <c r="X33" s="169"/>
      <c r="Y33" s="168">
        <f t="shared" si="31"/>
        <v>3</v>
      </c>
      <c r="Z33" s="169"/>
      <c r="AA33" s="168" t="str">
        <f t="shared" si="32"/>
        <v>-</v>
      </c>
      <c r="AB33" s="169"/>
      <c r="AC33" s="168" t="str">
        <f t="shared" si="33"/>
        <v>-</v>
      </c>
      <c r="AD33" s="169"/>
      <c r="AE33" s="168" t="str">
        <f t="shared" si="34"/>
        <v>-</v>
      </c>
      <c r="AF33" s="169"/>
      <c r="AG33" s="168">
        <f t="shared" si="35"/>
        <v>9</v>
      </c>
      <c r="AH33" s="170"/>
      <c r="AJ33" s="26">
        <f t="shared" si="19"/>
        <v>9</v>
      </c>
    </row>
    <row r="34" spans="2:36" x14ac:dyDescent="0.35">
      <c r="B34" s="14" t="str">
        <f t="shared" si="18"/>
        <v>Shelby</v>
      </c>
      <c r="C34" s="171" t="str">
        <f t="shared" si="20"/>
        <v>-</v>
      </c>
      <c r="D34" s="172"/>
      <c r="E34" s="171" t="str">
        <f t="shared" si="21"/>
        <v>-</v>
      </c>
      <c r="F34" s="172"/>
      <c r="G34" s="171">
        <f t="shared" si="22"/>
        <v>5</v>
      </c>
      <c r="H34" s="172"/>
      <c r="I34" s="171">
        <f t="shared" si="23"/>
        <v>16</v>
      </c>
      <c r="J34" s="172"/>
      <c r="K34" s="171" t="str">
        <f t="shared" si="24"/>
        <v>-</v>
      </c>
      <c r="L34" s="172"/>
      <c r="M34" s="171">
        <f t="shared" si="25"/>
        <v>11</v>
      </c>
      <c r="N34" s="172"/>
      <c r="O34" s="171">
        <f t="shared" si="26"/>
        <v>3</v>
      </c>
      <c r="P34" s="172"/>
      <c r="Q34" s="171">
        <f t="shared" si="27"/>
        <v>4</v>
      </c>
      <c r="R34" s="172"/>
      <c r="S34" s="171">
        <f t="shared" si="28"/>
        <v>6</v>
      </c>
      <c r="T34" s="172"/>
      <c r="U34" s="171">
        <f t="shared" si="29"/>
        <v>8</v>
      </c>
      <c r="V34" s="172"/>
      <c r="W34" s="171" t="str">
        <f t="shared" si="30"/>
        <v>-</v>
      </c>
      <c r="X34" s="172"/>
      <c r="Y34" s="171">
        <f t="shared" si="31"/>
        <v>9</v>
      </c>
      <c r="Z34" s="172"/>
      <c r="AA34" s="171" t="str">
        <f t="shared" si="32"/>
        <v>-</v>
      </c>
      <c r="AB34" s="172"/>
      <c r="AC34" s="171">
        <f t="shared" si="33"/>
        <v>10</v>
      </c>
      <c r="AD34" s="172"/>
      <c r="AE34" s="171" t="str">
        <f t="shared" si="34"/>
        <v>-</v>
      </c>
      <c r="AF34" s="172"/>
      <c r="AG34" s="171">
        <f t="shared" si="35"/>
        <v>14</v>
      </c>
      <c r="AH34" s="173"/>
      <c r="AJ34" s="26">
        <f t="shared" si="19"/>
        <v>10</v>
      </c>
    </row>
    <row r="35" spans="2:36" x14ac:dyDescent="0.35">
      <c r="B35" s="13" t="str">
        <f t="shared" si="18"/>
        <v>Chris</v>
      </c>
      <c r="C35" s="168" t="str">
        <f t="shared" si="20"/>
        <v>-</v>
      </c>
      <c r="D35" s="169"/>
      <c r="E35" s="168" t="str">
        <f t="shared" si="21"/>
        <v>-</v>
      </c>
      <c r="F35" s="169"/>
      <c r="G35" s="168">
        <f t="shared" si="22"/>
        <v>16</v>
      </c>
      <c r="H35" s="169"/>
      <c r="I35" s="168">
        <f t="shared" si="23"/>
        <v>10</v>
      </c>
      <c r="J35" s="169"/>
      <c r="K35" s="168" t="str">
        <f t="shared" si="24"/>
        <v>-</v>
      </c>
      <c r="L35" s="169"/>
      <c r="M35" s="168">
        <f t="shared" si="25"/>
        <v>14</v>
      </c>
      <c r="N35" s="169"/>
      <c r="O35" s="168">
        <f t="shared" si="26"/>
        <v>13</v>
      </c>
      <c r="P35" s="169"/>
      <c r="Q35" s="168">
        <f t="shared" si="27"/>
        <v>8</v>
      </c>
      <c r="R35" s="169"/>
      <c r="S35" s="168">
        <f t="shared" si="28"/>
        <v>2</v>
      </c>
      <c r="T35" s="169"/>
      <c r="U35" s="168">
        <f t="shared" si="29"/>
        <v>12</v>
      </c>
      <c r="V35" s="169"/>
      <c r="W35" s="168" t="str">
        <f t="shared" si="30"/>
        <v>-</v>
      </c>
      <c r="X35" s="169"/>
      <c r="Y35" s="168">
        <f t="shared" si="31"/>
        <v>4</v>
      </c>
      <c r="Z35" s="169"/>
      <c r="AA35" s="168" t="str">
        <f t="shared" si="32"/>
        <v>-</v>
      </c>
      <c r="AB35" s="169"/>
      <c r="AC35" s="168">
        <f t="shared" si="33"/>
        <v>5</v>
      </c>
      <c r="AD35" s="169"/>
      <c r="AE35" s="168" t="str">
        <f t="shared" si="34"/>
        <v>-</v>
      </c>
      <c r="AF35" s="169"/>
      <c r="AG35" s="168">
        <f t="shared" si="35"/>
        <v>6</v>
      </c>
      <c r="AH35" s="170"/>
      <c r="AJ35" s="26">
        <f t="shared" si="19"/>
        <v>10</v>
      </c>
    </row>
    <row r="36" spans="2:36" x14ac:dyDescent="0.35">
      <c r="B36" s="14" t="str">
        <f t="shared" si="18"/>
        <v>Jeremy</v>
      </c>
      <c r="C36" s="171" t="str">
        <f t="shared" si="20"/>
        <v>-</v>
      </c>
      <c r="D36" s="172"/>
      <c r="E36" s="171">
        <f t="shared" si="21"/>
        <v>3</v>
      </c>
      <c r="F36" s="172"/>
      <c r="G36" s="171">
        <f t="shared" si="22"/>
        <v>14</v>
      </c>
      <c r="H36" s="172"/>
      <c r="I36" s="171">
        <f t="shared" si="23"/>
        <v>5</v>
      </c>
      <c r="J36" s="172"/>
      <c r="K36" s="171" t="str">
        <f t="shared" si="24"/>
        <v>-</v>
      </c>
      <c r="L36" s="172"/>
      <c r="M36" s="171">
        <f t="shared" si="25"/>
        <v>10</v>
      </c>
      <c r="N36" s="172"/>
      <c r="O36" s="171">
        <f t="shared" si="26"/>
        <v>6</v>
      </c>
      <c r="P36" s="172"/>
      <c r="Q36" s="171">
        <f t="shared" si="27"/>
        <v>8</v>
      </c>
      <c r="R36" s="172"/>
      <c r="S36" s="171" t="str">
        <f t="shared" si="28"/>
        <v>-</v>
      </c>
      <c r="T36" s="172"/>
      <c r="U36" s="171">
        <f t="shared" si="29"/>
        <v>11</v>
      </c>
      <c r="V36" s="172"/>
      <c r="W36" s="171" t="str">
        <f t="shared" si="30"/>
        <v>-</v>
      </c>
      <c r="X36" s="172"/>
      <c r="Y36" s="171">
        <f t="shared" si="31"/>
        <v>4</v>
      </c>
      <c r="Z36" s="172"/>
      <c r="AA36" s="171" t="str">
        <f t="shared" si="32"/>
        <v>-</v>
      </c>
      <c r="AB36" s="172"/>
      <c r="AC36" s="171">
        <f t="shared" si="33"/>
        <v>1</v>
      </c>
      <c r="AD36" s="172"/>
      <c r="AE36" s="171" t="str">
        <f t="shared" si="34"/>
        <v>-</v>
      </c>
      <c r="AF36" s="172"/>
      <c r="AG36" s="171">
        <f t="shared" si="35"/>
        <v>13</v>
      </c>
      <c r="AH36" s="173"/>
      <c r="AJ36" s="26">
        <f t="shared" si="19"/>
        <v>10</v>
      </c>
    </row>
    <row r="37" spans="2:36" x14ac:dyDescent="0.35">
      <c r="B37" s="13" t="str">
        <f t="shared" si="18"/>
        <v>Sam</v>
      </c>
      <c r="C37" s="168" t="str">
        <f t="shared" si="20"/>
        <v>-</v>
      </c>
      <c r="D37" s="169"/>
      <c r="E37" s="168" t="str">
        <f t="shared" si="21"/>
        <v>-</v>
      </c>
      <c r="F37" s="169"/>
      <c r="G37" s="168">
        <f t="shared" si="22"/>
        <v>11</v>
      </c>
      <c r="H37" s="169"/>
      <c r="I37" s="168">
        <f t="shared" si="23"/>
        <v>10</v>
      </c>
      <c r="J37" s="169"/>
      <c r="K37" s="168" t="str">
        <f t="shared" si="24"/>
        <v>-</v>
      </c>
      <c r="L37" s="169"/>
      <c r="M37" s="168">
        <f t="shared" si="25"/>
        <v>14</v>
      </c>
      <c r="N37" s="169"/>
      <c r="O37" s="168">
        <f t="shared" si="26"/>
        <v>15</v>
      </c>
      <c r="P37" s="169"/>
      <c r="Q37" s="168">
        <f t="shared" si="27"/>
        <v>5</v>
      </c>
      <c r="R37" s="169"/>
      <c r="S37" s="168" t="str">
        <f t="shared" si="28"/>
        <v>-</v>
      </c>
      <c r="T37" s="169"/>
      <c r="U37" s="168">
        <f t="shared" si="29"/>
        <v>13</v>
      </c>
      <c r="V37" s="169"/>
      <c r="W37" s="168" t="str">
        <f t="shared" si="30"/>
        <v>-</v>
      </c>
      <c r="X37" s="169"/>
      <c r="Y37" s="168" t="str">
        <f t="shared" si="31"/>
        <v>-</v>
      </c>
      <c r="Z37" s="169"/>
      <c r="AA37" s="168" t="str">
        <f t="shared" si="32"/>
        <v>-</v>
      </c>
      <c r="AB37" s="169"/>
      <c r="AC37" s="168">
        <f t="shared" si="33"/>
        <v>1</v>
      </c>
      <c r="AD37" s="169"/>
      <c r="AE37" s="168" t="str">
        <f t="shared" si="34"/>
        <v>-</v>
      </c>
      <c r="AF37" s="169"/>
      <c r="AG37" s="168">
        <f t="shared" si="35"/>
        <v>12</v>
      </c>
      <c r="AH37" s="170"/>
      <c r="AJ37" s="26">
        <f t="shared" si="19"/>
        <v>8</v>
      </c>
    </row>
    <row r="38" spans="2:36" x14ac:dyDescent="0.35">
      <c r="B38" s="14" t="str">
        <f t="shared" si="18"/>
        <v>Cody</v>
      </c>
      <c r="C38" s="171" t="str">
        <f t="shared" si="20"/>
        <v>-</v>
      </c>
      <c r="D38" s="172"/>
      <c r="E38" s="171">
        <f t="shared" si="21"/>
        <v>2</v>
      </c>
      <c r="F38" s="172"/>
      <c r="G38" s="171">
        <f t="shared" si="22"/>
        <v>15</v>
      </c>
      <c r="H38" s="172"/>
      <c r="I38" s="171">
        <f t="shared" si="23"/>
        <v>12</v>
      </c>
      <c r="J38" s="172"/>
      <c r="K38" s="171">
        <f t="shared" si="24"/>
        <v>1</v>
      </c>
      <c r="L38" s="172"/>
      <c r="M38" s="171">
        <f t="shared" si="25"/>
        <v>11</v>
      </c>
      <c r="N38" s="172"/>
      <c r="O38" s="171">
        <f t="shared" si="26"/>
        <v>13</v>
      </c>
      <c r="P38" s="172"/>
      <c r="Q38" s="171">
        <f t="shared" si="27"/>
        <v>4</v>
      </c>
      <c r="R38" s="172"/>
      <c r="S38" s="171">
        <f t="shared" si="28"/>
        <v>6</v>
      </c>
      <c r="T38" s="172"/>
      <c r="U38" s="171">
        <f t="shared" si="29"/>
        <v>10</v>
      </c>
      <c r="V38" s="172"/>
      <c r="W38" s="171" t="str">
        <f t="shared" si="30"/>
        <v>-</v>
      </c>
      <c r="X38" s="172"/>
      <c r="Y38" s="171">
        <f t="shared" si="31"/>
        <v>5</v>
      </c>
      <c r="Z38" s="172"/>
      <c r="AA38" s="171" t="str">
        <f t="shared" si="32"/>
        <v>-</v>
      </c>
      <c r="AB38" s="172"/>
      <c r="AC38" s="171" t="str">
        <f t="shared" si="33"/>
        <v>-</v>
      </c>
      <c r="AD38" s="172"/>
      <c r="AE38" s="171" t="str">
        <f t="shared" si="34"/>
        <v>-</v>
      </c>
      <c r="AF38" s="172"/>
      <c r="AG38" s="171">
        <f t="shared" si="35"/>
        <v>7</v>
      </c>
      <c r="AH38" s="173"/>
      <c r="AJ38" s="26">
        <f t="shared" si="19"/>
        <v>11</v>
      </c>
    </row>
    <row r="39" spans="2:36" x14ac:dyDescent="0.35">
      <c r="B39" s="13" t="str">
        <f t="shared" si="18"/>
        <v>Tom</v>
      </c>
      <c r="C39" s="168" t="str">
        <f t="shared" si="20"/>
        <v>-</v>
      </c>
      <c r="D39" s="169"/>
      <c r="E39" s="168" t="str">
        <f t="shared" si="21"/>
        <v>-</v>
      </c>
      <c r="F39" s="169"/>
      <c r="G39" s="168">
        <f t="shared" si="22"/>
        <v>9</v>
      </c>
      <c r="H39" s="169"/>
      <c r="I39" s="168">
        <f t="shared" si="23"/>
        <v>8</v>
      </c>
      <c r="J39" s="169"/>
      <c r="K39" s="168">
        <f t="shared" si="24"/>
        <v>4</v>
      </c>
      <c r="L39" s="169"/>
      <c r="M39" s="168">
        <f t="shared" si="25"/>
        <v>16</v>
      </c>
      <c r="N39" s="169"/>
      <c r="O39" s="168">
        <f t="shared" si="26"/>
        <v>15</v>
      </c>
      <c r="P39" s="169"/>
      <c r="Q39" s="168" t="str">
        <f t="shared" si="27"/>
        <v>-</v>
      </c>
      <c r="R39" s="169"/>
      <c r="S39" s="168" t="str">
        <f t="shared" si="28"/>
        <v>-</v>
      </c>
      <c r="T39" s="169"/>
      <c r="U39" s="168">
        <f t="shared" si="29"/>
        <v>12</v>
      </c>
      <c r="V39" s="169"/>
      <c r="W39" s="168" t="str">
        <f t="shared" si="30"/>
        <v>-</v>
      </c>
      <c r="X39" s="169"/>
      <c r="Y39" s="168" t="str">
        <f t="shared" si="31"/>
        <v>-</v>
      </c>
      <c r="Z39" s="169"/>
      <c r="AA39" s="168" t="str">
        <f t="shared" si="32"/>
        <v>-</v>
      </c>
      <c r="AB39" s="169"/>
      <c r="AC39" s="168">
        <f t="shared" si="33"/>
        <v>3</v>
      </c>
      <c r="AD39" s="169"/>
      <c r="AE39" s="168" t="str">
        <f t="shared" si="34"/>
        <v>-</v>
      </c>
      <c r="AF39" s="169"/>
      <c r="AG39" s="168">
        <f t="shared" si="35"/>
        <v>10</v>
      </c>
      <c r="AH39" s="170"/>
      <c r="AJ39" s="26">
        <f t="shared" si="19"/>
        <v>8</v>
      </c>
    </row>
    <row r="40" spans="2:36" x14ac:dyDescent="0.35">
      <c r="B40" s="14" t="str">
        <f t="shared" si="18"/>
        <v>Austin</v>
      </c>
      <c r="C40" s="171" t="str">
        <f t="shared" si="20"/>
        <v>-</v>
      </c>
      <c r="D40" s="172"/>
      <c r="E40" s="171">
        <f t="shared" si="21"/>
        <v>2</v>
      </c>
      <c r="F40" s="172"/>
      <c r="G40" s="171">
        <f t="shared" si="22"/>
        <v>16</v>
      </c>
      <c r="H40" s="172"/>
      <c r="I40" s="171" t="str">
        <f t="shared" si="23"/>
        <v>-</v>
      </c>
      <c r="J40" s="172"/>
      <c r="K40" s="171">
        <f t="shared" si="24"/>
        <v>5</v>
      </c>
      <c r="L40" s="172"/>
      <c r="M40" s="171">
        <f t="shared" si="25"/>
        <v>13</v>
      </c>
      <c r="N40" s="172"/>
      <c r="O40" s="171">
        <f t="shared" si="26"/>
        <v>10</v>
      </c>
      <c r="P40" s="172"/>
      <c r="Q40" s="171">
        <f t="shared" si="27"/>
        <v>9</v>
      </c>
      <c r="R40" s="172"/>
      <c r="S40" s="171" t="str">
        <f t="shared" si="28"/>
        <v>-</v>
      </c>
      <c r="T40" s="172"/>
      <c r="U40" s="171">
        <f t="shared" si="29"/>
        <v>14</v>
      </c>
      <c r="V40" s="172"/>
      <c r="W40" s="171" t="str">
        <f t="shared" si="30"/>
        <v>-</v>
      </c>
      <c r="X40" s="172"/>
      <c r="Y40" s="171">
        <f t="shared" si="31"/>
        <v>4</v>
      </c>
      <c r="Z40" s="172"/>
      <c r="AA40" s="171" t="str">
        <f t="shared" si="32"/>
        <v>-</v>
      </c>
      <c r="AB40" s="172"/>
      <c r="AC40" s="171">
        <f t="shared" si="33"/>
        <v>1</v>
      </c>
      <c r="AD40" s="172"/>
      <c r="AE40" s="171" t="str">
        <f t="shared" si="34"/>
        <v>-</v>
      </c>
      <c r="AF40" s="172"/>
      <c r="AG40" s="171">
        <f t="shared" si="35"/>
        <v>11</v>
      </c>
      <c r="AH40" s="173"/>
      <c r="AJ40" s="26">
        <f t="shared" si="19"/>
        <v>10</v>
      </c>
    </row>
    <row r="41" spans="2:36" x14ac:dyDescent="0.35">
      <c r="B41" s="13" t="str">
        <f t="shared" si="18"/>
        <v>Cecil</v>
      </c>
      <c r="C41" s="168" t="str">
        <f t="shared" si="20"/>
        <v>-</v>
      </c>
      <c r="D41" s="169"/>
      <c r="E41" s="168" t="str">
        <f t="shared" si="21"/>
        <v>-</v>
      </c>
      <c r="F41" s="169"/>
      <c r="G41" s="168">
        <f t="shared" si="22"/>
        <v>11</v>
      </c>
      <c r="H41" s="169"/>
      <c r="I41" s="168">
        <f t="shared" si="23"/>
        <v>6</v>
      </c>
      <c r="J41" s="169"/>
      <c r="K41" s="168">
        <f t="shared" si="24"/>
        <v>7</v>
      </c>
      <c r="L41" s="169"/>
      <c r="M41" s="168">
        <f t="shared" si="25"/>
        <v>13</v>
      </c>
      <c r="N41" s="169"/>
      <c r="O41" s="168">
        <f t="shared" si="26"/>
        <v>14</v>
      </c>
      <c r="P41" s="169"/>
      <c r="Q41" s="168" t="str">
        <f t="shared" si="27"/>
        <v>-</v>
      </c>
      <c r="R41" s="169"/>
      <c r="S41" s="168" t="str">
        <f t="shared" si="28"/>
        <v>-</v>
      </c>
      <c r="T41" s="169"/>
      <c r="U41" s="168">
        <f t="shared" si="29"/>
        <v>10</v>
      </c>
      <c r="V41" s="169"/>
      <c r="W41" s="168" t="str">
        <f t="shared" si="30"/>
        <v>-</v>
      </c>
      <c r="X41" s="169"/>
      <c r="Y41" s="168">
        <f t="shared" si="31"/>
        <v>1</v>
      </c>
      <c r="Z41" s="169"/>
      <c r="AA41" s="168" t="str">
        <f t="shared" si="32"/>
        <v>-</v>
      </c>
      <c r="AB41" s="169"/>
      <c r="AC41" s="168" t="str">
        <f t="shared" si="33"/>
        <v>-</v>
      </c>
      <c r="AD41" s="169"/>
      <c r="AE41" s="168" t="str">
        <f t="shared" si="34"/>
        <v>-</v>
      </c>
      <c r="AF41" s="169"/>
      <c r="AG41" s="168">
        <f t="shared" si="35"/>
        <v>5</v>
      </c>
      <c r="AH41" s="170"/>
      <c r="AJ41" s="26">
        <f t="shared" si="19"/>
        <v>8</v>
      </c>
    </row>
    <row r="42" spans="2:36" x14ac:dyDescent="0.35">
      <c r="B42" s="14" t="str">
        <f t="shared" si="18"/>
        <v>Thadd</v>
      </c>
      <c r="C42" s="171" t="str">
        <f t="shared" si="20"/>
        <v>-</v>
      </c>
      <c r="D42" s="172"/>
      <c r="E42" s="171" t="str">
        <f t="shared" si="21"/>
        <v>-</v>
      </c>
      <c r="F42" s="172"/>
      <c r="G42" s="171">
        <f t="shared" si="22"/>
        <v>16</v>
      </c>
      <c r="H42" s="172"/>
      <c r="I42" s="171">
        <f t="shared" si="23"/>
        <v>15</v>
      </c>
      <c r="J42" s="172"/>
      <c r="K42" s="171">
        <f t="shared" si="24"/>
        <v>12</v>
      </c>
      <c r="L42" s="172"/>
      <c r="M42" s="171">
        <f t="shared" si="25"/>
        <v>2</v>
      </c>
      <c r="N42" s="172"/>
      <c r="O42" s="171">
        <f t="shared" si="26"/>
        <v>3</v>
      </c>
      <c r="P42" s="172"/>
      <c r="Q42" s="171">
        <f t="shared" si="27"/>
        <v>4</v>
      </c>
      <c r="R42" s="172"/>
      <c r="S42" s="171" t="str">
        <f t="shared" si="28"/>
        <v>-</v>
      </c>
      <c r="T42" s="172"/>
      <c r="U42" s="171" t="str">
        <f t="shared" si="29"/>
        <v>-</v>
      </c>
      <c r="V42" s="172"/>
      <c r="W42" s="171" t="str">
        <f t="shared" si="30"/>
        <v>-</v>
      </c>
      <c r="X42" s="172"/>
      <c r="Y42" s="171">
        <f t="shared" si="31"/>
        <v>1</v>
      </c>
      <c r="Z42" s="172"/>
      <c r="AA42" s="171" t="str">
        <f t="shared" si="32"/>
        <v>-</v>
      </c>
      <c r="AB42" s="172"/>
      <c r="AC42" s="171">
        <f t="shared" si="33"/>
        <v>6</v>
      </c>
      <c r="AD42" s="172"/>
      <c r="AE42" s="171" t="str">
        <f t="shared" si="34"/>
        <v>-</v>
      </c>
      <c r="AF42" s="172"/>
      <c r="AG42" s="171">
        <f t="shared" si="35"/>
        <v>13</v>
      </c>
      <c r="AH42" s="173"/>
      <c r="AJ42" s="26">
        <f t="shared" si="19"/>
        <v>9</v>
      </c>
    </row>
    <row r="43" spans="2:36" x14ac:dyDescent="0.35">
      <c r="B43" s="13" t="s">
        <v>3</v>
      </c>
      <c r="C43" s="168">
        <f t="shared" si="20"/>
        <v>1</v>
      </c>
      <c r="D43" s="169"/>
      <c r="E43" s="168">
        <f t="shared" si="21"/>
        <v>5</v>
      </c>
      <c r="F43" s="169"/>
      <c r="G43" s="168">
        <f t="shared" si="22"/>
        <v>14</v>
      </c>
      <c r="H43" s="169"/>
      <c r="I43" s="168" t="str">
        <f t="shared" si="23"/>
        <v>-</v>
      </c>
      <c r="J43" s="169"/>
      <c r="K43" s="168">
        <f t="shared" si="24"/>
        <v>7</v>
      </c>
      <c r="L43" s="169"/>
      <c r="M43" s="168">
        <f t="shared" si="25"/>
        <v>8</v>
      </c>
      <c r="N43" s="169"/>
      <c r="O43" s="168">
        <f t="shared" si="26"/>
        <v>11</v>
      </c>
      <c r="P43" s="169"/>
      <c r="Q43" s="168">
        <f t="shared" si="27"/>
        <v>6</v>
      </c>
      <c r="R43" s="169"/>
      <c r="S43" s="168">
        <f t="shared" si="28"/>
        <v>4</v>
      </c>
      <c r="T43" s="169"/>
      <c r="U43" s="168">
        <f t="shared" si="29"/>
        <v>12</v>
      </c>
      <c r="V43" s="169"/>
      <c r="W43" s="168" t="str">
        <f t="shared" si="30"/>
        <v>-</v>
      </c>
      <c r="X43" s="169"/>
      <c r="Y43" s="168" t="str">
        <f t="shared" si="31"/>
        <v>-</v>
      </c>
      <c r="Z43" s="169"/>
      <c r="AA43" s="168" t="str">
        <f t="shared" si="32"/>
        <v>-</v>
      </c>
      <c r="AB43" s="169"/>
      <c r="AC43" s="168">
        <f t="shared" si="33"/>
        <v>2</v>
      </c>
      <c r="AD43" s="169"/>
      <c r="AE43" s="168" t="str">
        <f t="shared" si="34"/>
        <v>-</v>
      </c>
      <c r="AF43" s="169"/>
      <c r="AG43" s="168">
        <f t="shared" si="35"/>
        <v>13</v>
      </c>
      <c r="AH43" s="170"/>
      <c r="AJ43" s="26">
        <f t="shared" si="19"/>
        <v>11</v>
      </c>
    </row>
    <row r="44" spans="2:36" x14ac:dyDescent="0.35">
      <c r="B44" s="50" t="s">
        <v>184</v>
      </c>
      <c r="C44" s="171" t="str">
        <f t="shared" si="20"/>
        <v>-</v>
      </c>
      <c r="D44" s="172"/>
      <c r="E44" s="171" t="str">
        <f t="shared" si="21"/>
        <v>-</v>
      </c>
      <c r="F44" s="172"/>
      <c r="G44" s="171">
        <f t="shared" si="22"/>
        <v>13</v>
      </c>
      <c r="H44" s="172"/>
      <c r="I44" s="171" t="str">
        <f t="shared" si="23"/>
        <v>-</v>
      </c>
      <c r="J44" s="172"/>
      <c r="K44" s="171">
        <f t="shared" si="24"/>
        <v>5</v>
      </c>
      <c r="L44" s="172"/>
      <c r="M44" s="171">
        <f t="shared" si="25"/>
        <v>14</v>
      </c>
      <c r="N44" s="172"/>
      <c r="O44" s="171">
        <f t="shared" si="26"/>
        <v>15</v>
      </c>
      <c r="P44" s="172"/>
      <c r="Q44" s="171">
        <f t="shared" si="27"/>
        <v>3</v>
      </c>
      <c r="R44" s="172"/>
      <c r="S44" s="171">
        <f t="shared" si="28"/>
        <v>2</v>
      </c>
      <c r="T44" s="172"/>
      <c r="U44" s="171">
        <f t="shared" si="29"/>
        <v>4</v>
      </c>
      <c r="V44" s="172"/>
      <c r="W44" s="171" t="str">
        <f t="shared" si="30"/>
        <v>-</v>
      </c>
      <c r="X44" s="172"/>
      <c r="Y44" s="171">
        <f t="shared" si="31"/>
        <v>6</v>
      </c>
      <c r="Z44" s="172"/>
      <c r="AA44" s="171" t="str">
        <f t="shared" si="32"/>
        <v>-</v>
      </c>
      <c r="AB44" s="172"/>
      <c r="AC44" s="171" t="str">
        <f t="shared" si="33"/>
        <v>-</v>
      </c>
      <c r="AD44" s="172"/>
      <c r="AE44" s="171" t="str">
        <f t="shared" si="34"/>
        <v>-</v>
      </c>
      <c r="AF44" s="172"/>
      <c r="AG44" s="171">
        <f t="shared" si="35"/>
        <v>9</v>
      </c>
      <c r="AH44" s="173"/>
      <c r="AI44" s="26"/>
      <c r="AJ44" s="26">
        <f t="shared" si="19"/>
        <v>9</v>
      </c>
    </row>
    <row r="45" spans="2:36" x14ac:dyDescent="0.35">
      <c r="B45" s="13" t="s">
        <v>230</v>
      </c>
      <c r="C45" s="168" t="str">
        <f t="shared" si="20"/>
        <v>-</v>
      </c>
      <c r="D45" s="169"/>
      <c r="E45" s="168" t="str">
        <f t="shared" si="21"/>
        <v>-</v>
      </c>
      <c r="F45" s="169"/>
      <c r="G45" s="168">
        <f t="shared" si="22"/>
        <v>10</v>
      </c>
      <c r="H45" s="169"/>
      <c r="I45" s="168" t="str">
        <f t="shared" si="23"/>
        <v>-</v>
      </c>
      <c r="J45" s="169"/>
      <c r="K45" s="168">
        <f t="shared" si="24"/>
        <v>5</v>
      </c>
      <c r="L45" s="169"/>
      <c r="M45" s="168">
        <f t="shared" si="25"/>
        <v>9</v>
      </c>
      <c r="N45" s="169"/>
      <c r="O45" s="168">
        <f t="shared" si="26"/>
        <v>4</v>
      </c>
      <c r="P45" s="169"/>
      <c r="Q45" s="168">
        <f t="shared" si="27"/>
        <v>7</v>
      </c>
      <c r="R45" s="169"/>
      <c r="S45" s="168">
        <f t="shared" si="28"/>
        <v>3</v>
      </c>
      <c r="T45" s="169"/>
      <c r="U45" s="168">
        <f t="shared" si="29"/>
        <v>11</v>
      </c>
      <c r="V45" s="169"/>
      <c r="W45" s="168" t="str">
        <f t="shared" si="30"/>
        <v>-</v>
      </c>
      <c r="X45" s="169"/>
      <c r="Y45" s="168" t="str">
        <f t="shared" si="31"/>
        <v>-</v>
      </c>
      <c r="Z45" s="169"/>
      <c r="AA45" s="168" t="str">
        <f t="shared" si="32"/>
        <v>-</v>
      </c>
      <c r="AB45" s="169"/>
      <c r="AC45" s="168" t="str">
        <f t="shared" si="33"/>
        <v>-</v>
      </c>
      <c r="AD45" s="169"/>
      <c r="AE45" s="168" t="str">
        <f t="shared" si="34"/>
        <v>-</v>
      </c>
      <c r="AF45" s="169"/>
      <c r="AG45" s="168">
        <f t="shared" si="35"/>
        <v>8</v>
      </c>
      <c r="AH45" s="170"/>
      <c r="AI45" s="26"/>
      <c r="AJ45" s="26">
        <f t="shared" si="19"/>
        <v>8</v>
      </c>
    </row>
    <row r="46" spans="2:36" ht="15" thickBot="1" x14ac:dyDescent="0.4">
      <c r="B46" s="80" t="s">
        <v>185</v>
      </c>
      <c r="C46" s="174" t="str">
        <f t="shared" si="20"/>
        <v>-</v>
      </c>
      <c r="D46" s="175"/>
      <c r="E46" s="174">
        <f t="shared" si="21"/>
        <v>2</v>
      </c>
      <c r="F46" s="175"/>
      <c r="G46" s="174">
        <f t="shared" si="22"/>
        <v>12</v>
      </c>
      <c r="H46" s="175"/>
      <c r="I46" s="174">
        <f t="shared" si="23"/>
        <v>13</v>
      </c>
      <c r="J46" s="175"/>
      <c r="K46" s="174" t="str">
        <f t="shared" si="24"/>
        <v>-</v>
      </c>
      <c r="L46" s="175"/>
      <c r="M46" s="174">
        <f t="shared" si="25"/>
        <v>14</v>
      </c>
      <c r="N46" s="175"/>
      <c r="O46" s="174">
        <f t="shared" si="26"/>
        <v>8</v>
      </c>
      <c r="P46" s="175"/>
      <c r="Q46" s="174">
        <f t="shared" si="27"/>
        <v>3</v>
      </c>
      <c r="R46" s="175"/>
      <c r="S46" s="174">
        <f t="shared" si="28"/>
        <v>7</v>
      </c>
      <c r="T46" s="175"/>
      <c r="U46" s="174">
        <f t="shared" si="29"/>
        <v>5</v>
      </c>
      <c r="V46" s="175"/>
      <c r="W46" s="174" t="str">
        <f t="shared" si="30"/>
        <v>-</v>
      </c>
      <c r="X46" s="175"/>
      <c r="Y46" s="174">
        <f t="shared" si="31"/>
        <v>9</v>
      </c>
      <c r="Z46" s="175"/>
      <c r="AA46" s="174" t="str">
        <f t="shared" si="32"/>
        <v>-</v>
      </c>
      <c r="AB46" s="175"/>
      <c r="AC46" s="174" t="str">
        <f t="shared" si="33"/>
        <v>-</v>
      </c>
      <c r="AD46" s="175"/>
      <c r="AE46" s="174" t="str">
        <f t="shared" si="34"/>
        <v>-</v>
      </c>
      <c r="AF46" s="175"/>
      <c r="AG46" s="174" t="str">
        <f t="shared" si="35"/>
        <v>-</v>
      </c>
      <c r="AH46" s="176"/>
      <c r="AI46" s="26"/>
      <c r="AJ46" s="26">
        <f t="shared" si="19"/>
        <v>9</v>
      </c>
    </row>
    <row r="47" spans="2:36" x14ac:dyDescent="0.35">
      <c r="L47" s="12"/>
    </row>
    <row r="49" spans="5:5" x14ac:dyDescent="0.35">
      <c r="E49" t="s">
        <v>33</v>
      </c>
    </row>
  </sheetData>
  <mergeCells count="338">
    <mergeCell ref="B2:AJ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G3:AH3"/>
    <mergeCell ref="U3:V3"/>
    <mergeCell ref="W3:X3"/>
    <mergeCell ref="Y3:Z3"/>
    <mergeCell ref="AA3:AB3"/>
    <mergeCell ref="AC3:AD3"/>
    <mergeCell ref="AE3:AF3"/>
    <mergeCell ref="AE28:AF28"/>
    <mergeCell ref="AG28:AH28"/>
    <mergeCell ref="U28:V28"/>
    <mergeCell ref="W28:X28"/>
    <mergeCell ref="Y28:Z28"/>
    <mergeCell ref="AA28:AB28"/>
    <mergeCell ref="AC28:AD28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E29:F29"/>
    <mergeCell ref="G29:H29"/>
    <mergeCell ref="I29:J29"/>
    <mergeCell ref="K29:L29"/>
    <mergeCell ref="M29:N29"/>
    <mergeCell ref="O29:P29"/>
    <mergeCell ref="Q29:R29"/>
    <mergeCell ref="S28:T28"/>
    <mergeCell ref="AG22:AH22"/>
    <mergeCell ref="C23:AI23"/>
    <mergeCell ref="C28:D28"/>
    <mergeCell ref="E28:F28"/>
    <mergeCell ref="G28:H28"/>
    <mergeCell ref="I28:J28"/>
    <mergeCell ref="K28:L28"/>
    <mergeCell ref="M28:N28"/>
    <mergeCell ref="O28:P28"/>
    <mergeCell ref="Q28:R28"/>
    <mergeCell ref="U22:V22"/>
    <mergeCell ref="W22:X22"/>
    <mergeCell ref="Y22:Z22"/>
    <mergeCell ref="AA22:AB22"/>
    <mergeCell ref="AC22:AD22"/>
    <mergeCell ref="AE22:AF22"/>
    <mergeCell ref="AE29:AF29"/>
    <mergeCell ref="AG29:AH29"/>
    <mergeCell ref="C30:D30"/>
    <mergeCell ref="E30:F30"/>
    <mergeCell ref="G30:H30"/>
    <mergeCell ref="I30:J30"/>
    <mergeCell ref="K30:L30"/>
    <mergeCell ref="M30:N30"/>
    <mergeCell ref="O30:P30"/>
    <mergeCell ref="Q30:R30"/>
    <mergeCell ref="S29:T29"/>
    <mergeCell ref="U29:V29"/>
    <mergeCell ref="W29:X29"/>
    <mergeCell ref="Y29:Z29"/>
    <mergeCell ref="AA29:AB29"/>
    <mergeCell ref="AC29:AD29"/>
    <mergeCell ref="AE30:AF30"/>
    <mergeCell ref="AG30:AH30"/>
    <mergeCell ref="U30:V30"/>
    <mergeCell ref="W30:X30"/>
    <mergeCell ref="Y30:Z30"/>
    <mergeCell ref="AA30:AB30"/>
    <mergeCell ref="AC30:AD30"/>
    <mergeCell ref="C29:D29"/>
    <mergeCell ref="C31:D31"/>
    <mergeCell ref="E31:F31"/>
    <mergeCell ref="G31:H31"/>
    <mergeCell ref="I31:J31"/>
    <mergeCell ref="K31:L31"/>
    <mergeCell ref="M31:N31"/>
    <mergeCell ref="O31:P31"/>
    <mergeCell ref="Q31:R31"/>
    <mergeCell ref="S30:T30"/>
    <mergeCell ref="S32:T32"/>
    <mergeCell ref="AE31:AF31"/>
    <mergeCell ref="AG31:AH31"/>
    <mergeCell ref="C32:D32"/>
    <mergeCell ref="E32:F32"/>
    <mergeCell ref="G32:H32"/>
    <mergeCell ref="I32:J32"/>
    <mergeCell ref="K32:L32"/>
    <mergeCell ref="M32:N32"/>
    <mergeCell ref="O32:P32"/>
    <mergeCell ref="Q32:R32"/>
    <mergeCell ref="S31:T31"/>
    <mergeCell ref="U31:V31"/>
    <mergeCell ref="W31:X31"/>
    <mergeCell ref="Y31:Z31"/>
    <mergeCell ref="AA31:AB31"/>
    <mergeCell ref="AC31:AD31"/>
    <mergeCell ref="AE32:AF32"/>
    <mergeCell ref="AG32:AH32"/>
    <mergeCell ref="U32:V32"/>
    <mergeCell ref="W32:X32"/>
    <mergeCell ref="Y32:Z32"/>
    <mergeCell ref="AA32:AB32"/>
    <mergeCell ref="AC32:AD32"/>
    <mergeCell ref="AG33:AH33"/>
    <mergeCell ref="C34:D34"/>
    <mergeCell ref="E34:F34"/>
    <mergeCell ref="G34:H34"/>
    <mergeCell ref="I34:J34"/>
    <mergeCell ref="K34:L34"/>
    <mergeCell ref="M34:N34"/>
    <mergeCell ref="O34:P34"/>
    <mergeCell ref="Q34:R34"/>
    <mergeCell ref="S33:T33"/>
    <mergeCell ref="U33:V33"/>
    <mergeCell ref="W33:X33"/>
    <mergeCell ref="Y33:Z33"/>
    <mergeCell ref="AA33:AB33"/>
    <mergeCell ref="AC33:AD33"/>
    <mergeCell ref="AE34:AF34"/>
    <mergeCell ref="AG34:AH34"/>
    <mergeCell ref="U34:V34"/>
    <mergeCell ref="W34:X34"/>
    <mergeCell ref="Y34:Z34"/>
    <mergeCell ref="AA34:AB34"/>
    <mergeCell ref="AC34:AD34"/>
    <mergeCell ref="C33:D33"/>
    <mergeCell ref="E33:F33"/>
    <mergeCell ref="G35:H35"/>
    <mergeCell ref="I35:J35"/>
    <mergeCell ref="K35:L35"/>
    <mergeCell ref="M35:N35"/>
    <mergeCell ref="O35:P35"/>
    <mergeCell ref="Q35:R35"/>
    <mergeCell ref="S34:T34"/>
    <mergeCell ref="AE33:AF33"/>
    <mergeCell ref="G33:H33"/>
    <mergeCell ref="I33:J33"/>
    <mergeCell ref="K33:L33"/>
    <mergeCell ref="M33:N33"/>
    <mergeCell ref="O33:P33"/>
    <mergeCell ref="Q33:R33"/>
    <mergeCell ref="AE35:AF35"/>
    <mergeCell ref="AG35:AH35"/>
    <mergeCell ref="C36:D36"/>
    <mergeCell ref="E36:F36"/>
    <mergeCell ref="G36:H36"/>
    <mergeCell ref="I36:J36"/>
    <mergeCell ref="K36:L36"/>
    <mergeCell ref="M36:N36"/>
    <mergeCell ref="O36:P36"/>
    <mergeCell ref="Q36:R36"/>
    <mergeCell ref="S35:T35"/>
    <mergeCell ref="U35:V35"/>
    <mergeCell ref="W35:X35"/>
    <mergeCell ref="Y35:Z35"/>
    <mergeCell ref="AA35:AB35"/>
    <mergeCell ref="AC35:AD35"/>
    <mergeCell ref="AE36:AF36"/>
    <mergeCell ref="AG36:AH36"/>
    <mergeCell ref="U36:V36"/>
    <mergeCell ref="W36:X36"/>
    <mergeCell ref="Y36:Z36"/>
    <mergeCell ref="AA36:AB36"/>
    <mergeCell ref="AC36:AD36"/>
    <mergeCell ref="C35:D35"/>
    <mergeCell ref="E35:F35"/>
    <mergeCell ref="C37:D37"/>
    <mergeCell ref="E37:F37"/>
    <mergeCell ref="G37:H37"/>
    <mergeCell ref="I37:J37"/>
    <mergeCell ref="K37:L37"/>
    <mergeCell ref="M37:N37"/>
    <mergeCell ref="O37:P37"/>
    <mergeCell ref="Q37:R37"/>
    <mergeCell ref="S36:T36"/>
    <mergeCell ref="S38:T38"/>
    <mergeCell ref="AE37:AF37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C39:D39"/>
    <mergeCell ref="E39:F39"/>
    <mergeCell ref="G41:H41"/>
    <mergeCell ref="I41:J41"/>
    <mergeCell ref="K41:L41"/>
    <mergeCell ref="M41:N41"/>
    <mergeCell ref="O41:P41"/>
    <mergeCell ref="Q41:R41"/>
    <mergeCell ref="S40:T40"/>
    <mergeCell ref="AE39:AF39"/>
    <mergeCell ref="G39:H39"/>
    <mergeCell ref="I39:J39"/>
    <mergeCell ref="K39:L39"/>
    <mergeCell ref="M39:N39"/>
    <mergeCell ref="O39:P39"/>
    <mergeCell ref="Q39:R39"/>
    <mergeCell ref="AE41:AF41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C41:D41"/>
    <mergeCell ref="E41:F41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S44:T44"/>
    <mergeCell ref="AE43:AF43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AE44:AF44"/>
    <mergeCell ref="AG44:AH44"/>
    <mergeCell ref="U44:V44"/>
    <mergeCell ref="W44:X44"/>
    <mergeCell ref="Y44:Z44"/>
    <mergeCell ref="AA44:AB44"/>
    <mergeCell ref="AC44:AD44"/>
    <mergeCell ref="C46:D46"/>
    <mergeCell ref="E46:F46"/>
    <mergeCell ref="G46:H46"/>
    <mergeCell ref="I46:J46"/>
    <mergeCell ref="K46:L46"/>
    <mergeCell ref="M46:N46"/>
    <mergeCell ref="O46:P46"/>
    <mergeCell ref="Q46:R46"/>
    <mergeCell ref="S45:T45"/>
    <mergeCell ref="C45:D45"/>
    <mergeCell ref="E45:F45"/>
    <mergeCell ref="G45:H45"/>
    <mergeCell ref="I45:J45"/>
    <mergeCell ref="K45:L45"/>
    <mergeCell ref="M45:N45"/>
    <mergeCell ref="O45:P45"/>
    <mergeCell ref="Q45:R45"/>
    <mergeCell ref="AE46:AF46"/>
    <mergeCell ref="AG46:AH46"/>
    <mergeCell ref="S46:T46"/>
    <mergeCell ref="U46:V46"/>
    <mergeCell ref="W46:X46"/>
    <mergeCell ref="Y46:Z46"/>
    <mergeCell ref="AA46:AB46"/>
    <mergeCell ref="AC46:AD46"/>
    <mergeCell ref="AE45:AF45"/>
    <mergeCell ref="AG45:AH45"/>
    <mergeCell ref="U45:V45"/>
    <mergeCell ref="W45:X45"/>
    <mergeCell ref="Y45:Z45"/>
    <mergeCell ref="AA45:AB45"/>
    <mergeCell ref="AC45:AD45"/>
  </mergeCells>
  <conditionalFormatting sqref="AI4:AI21">
    <cfRule type="cellIs" dxfId="144" priority="2" operator="equal">
      <formula>136</formula>
    </cfRule>
  </conditionalFormatting>
  <conditionalFormatting sqref="C4:AI22">
    <cfRule type="cellIs" dxfId="143" priority="3" operator="equal">
      <formula>"OAK"</formula>
    </cfRule>
    <cfRule type="cellIs" dxfId="142" priority="4" operator="equal">
      <formula>"LAR"</formula>
    </cfRule>
    <cfRule type="cellIs" dxfId="141" priority="5" operator="equal">
      <formula>"DET"</formula>
    </cfRule>
    <cfRule type="cellIs" dxfId="140" priority="6" operator="equal">
      <formula>"NYJ"</formula>
    </cfRule>
    <cfRule type="cellIs" dxfId="139" priority="7" operator="equal">
      <formula>"GB"</formula>
    </cfRule>
    <cfRule type="cellIs" dxfId="138" priority="8" operator="equal">
      <formula>"CHI"</formula>
    </cfRule>
    <cfRule type="cellIs" dxfId="137" priority="9" operator="equal">
      <formula>"ARI"</formula>
    </cfRule>
    <cfRule type="cellIs" dxfId="136" priority="10" operator="equal">
      <formula>"WAS"</formula>
    </cfRule>
    <cfRule type="cellIs" dxfId="135" priority="11" operator="equal">
      <formula>"CAR"</formula>
    </cfRule>
    <cfRule type="cellIs" dxfId="134" priority="12" operator="equal">
      <formula>"DAL"</formula>
    </cfRule>
    <cfRule type="cellIs" dxfId="133" priority="13" operator="equal">
      <formula>"DEN"</formula>
    </cfRule>
    <cfRule type="cellIs" dxfId="132" priority="14" operator="equal">
      <formula>"SEA"</formula>
    </cfRule>
    <cfRule type="cellIs" dxfId="131" priority="15" operator="equal">
      <formula>"LAC"</formula>
    </cfRule>
    <cfRule type="cellIs" dxfId="130" priority="16" operator="equal">
      <formula>"KC"</formula>
    </cfRule>
    <cfRule type="cellIs" dxfId="129" priority="17" operator="equal">
      <formula>"CLE"</formula>
    </cfRule>
    <cfRule type="cellIs" dxfId="128" priority="18" operator="equal">
      <formula>"PIT"</formula>
    </cfRule>
    <cfRule type="cellIs" dxfId="127" priority="19" operator="equal">
      <formula>"IND"</formula>
    </cfRule>
    <cfRule type="cellIs" dxfId="126" priority="20" operator="equal">
      <formula>"CIN"</formula>
    </cfRule>
    <cfRule type="cellIs" dxfId="125" priority="21" operator="equal">
      <formula>"MIA"</formula>
    </cfRule>
    <cfRule type="cellIs" dxfId="124" priority="22" operator="equal">
      <formula>"TEN"</formula>
    </cfRule>
    <cfRule type="cellIs" dxfId="123" priority="23" operator="equal">
      <formula>"MIN"</formula>
    </cfRule>
    <cfRule type="cellIs" dxfId="122" priority="24" operator="equal">
      <formula>"SF"</formula>
    </cfRule>
    <cfRule type="cellIs" dxfId="121" priority="25" operator="equal">
      <formula>"NE"</formula>
    </cfRule>
    <cfRule type="cellIs" dxfId="120" priority="26" operator="equal">
      <formula>"HOU"</formula>
    </cfRule>
    <cfRule type="cellIs" dxfId="119" priority="27" operator="equal">
      <formula>"NO"</formula>
    </cfRule>
    <cfRule type="cellIs" dxfId="118" priority="28" operator="equal">
      <formula>"TB"</formula>
    </cfRule>
    <cfRule type="cellIs" dxfId="117" priority="29" operator="equal">
      <formula>"NYG"</formula>
    </cfRule>
    <cfRule type="cellIs" dxfId="116" priority="30" operator="equal">
      <formula>"JAX"</formula>
    </cfRule>
    <cfRule type="cellIs" dxfId="115" priority="31" operator="equal">
      <formula>"BAL"</formula>
    </cfRule>
    <cfRule type="cellIs" dxfId="114" priority="32" operator="equal">
      <formula>"BUF"</formula>
    </cfRule>
    <cfRule type="cellIs" dxfId="113" priority="33" operator="equal">
      <formula>"PHI"</formula>
    </cfRule>
    <cfRule type="cellIs" dxfId="112" priority="34" operator="equal">
      <formula>"ATL"</formula>
    </cfRule>
  </conditionalFormatting>
  <conditionalFormatting sqref="AJ4:AJ21">
    <cfRule type="top10" dxfId="111" priority="1" rank="1"/>
  </conditionalFormatting>
  <hyperlinks>
    <hyperlink ref="C3" r:id="rId1" xr:uid="{9FF4AEDC-2501-4440-AFA6-89C3B9D3C109}"/>
    <hyperlink ref="E3" r:id="rId2" xr:uid="{C4E860E7-CFC5-444C-B63E-53EE7D4BEB22}"/>
    <hyperlink ref="G3" r:id="rId3" xr:uid="{47357C1A-0E3D-44D5-BA4C-6E81F1566458}"/>
    <hyperlink ref="I3" r:id="rId4" xr:uid="{C13B9F59-EE6E-483D-8C28-F1A8E31C30FF}"/>
    <hyperlink ref="K3" r:id="rId5" xr:uid="{010D0EB1-ADB8-4ECF-B98A-12FA376F90A5}"/>
    <hyperlink ref="Q3" r:id="rId6" xr:uid="{315030F4-2508-4A7B-A625-FA7F78BF7749}"/>
    <hyperlink ref="S3" r:id="rId7" xr:uid="{74F1EF19-2482-4734-B67E-30440C1A2F06}"/>
    <hyperlink ref="U3" r:id="rId8" xr:uid="{FB4E7962-8EFA-4507-B8A7-A984B0127CBE}"/>
    <hyperlink ref="W3" r:id="rId9" xr:uid="{F1AAC920-3FAE-45D2-9110-BE789E3F33D2}"/>
    <hyperlink ref="Y3" r:id="rId10" xr:uid="{60E9B63D-7286-4702-8B0C-A268C72EE5CC}"/>
    <hyperlink ref="AA3" r:id="rId11" xr:uid="{48FE21AD-8ECF-4FD1-8A96-7A45D4E05B75}"/>
    <hyperlink ref="AC3" r:id="rId12" xr:uid="{F6553000-F75A-449B-8CAC-7F8D460422C2}"/>
    <hyperlink ref="AE3" r:id="rId13" xr:uid="{9A110477-1740-49DC-A2AF-9D145D5BC427}"/>
    <hyperlink ref="AG3" r:id="rId14" xr:uid="{CD241FA1-F83F-478B-BADD-C70DB1611F72}"/>
    <hyperlink ref="M3" r:id="rId15" xr:uid="{267A8F9F-479F-45D4-86E7-E234CA7B0103}"/>
    <hyperlink ref="O3" r:id="rId16" xr:uid="{07804B8A-7D8F-4F49-A4AF-5C35A4F9FCAE}"/>
  </hyperlinks>
  <pageMargins left="0.7" right="0.7" top="0.75" bottom="0.75" header="0.3" footer="0.3"/>
  <pageSetup orientation="portrait" r:id="rId17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26DB7-FD12-4B05-B48C-D7063BEC0AA0}">
  <dimension ref="A1:AK49"/>
  <sheetViews>
    <sheetView showGridLines="0" showZeros="0" zoomScale="93" zoomScaleNormal="93" workbookViewId="0">
      <selection activeCell="D18" sqref="D18"/>
    </sheetView>
  </sheetViews>
  <sheetFormatPr defaultRowHeight="14.5" x14ac:dyDescent="0.35"/>
  <cols>
    <col min="1" max="1" width="3.26953125" customWidth="1"/>
    <col min="2" max="2" width="9.81640625" bestFit="1" customWidth="1"/>
    <col min="3" max="3" width="6.453125" customWidth="1"/>
    <col min="4" max="4" width="2.81640625" customWidth="1"/>
    <col min="5" max="5" width="6.453125" customWidth="1"/>
    <col min="6" max="6" width="2.81640625" customWidth="1"/>
    <col min="7" max="7" width="6.453125" customWidth="1"/>
    <col min="8" max="8" width="2.81640625" customWidth="1"/>
    <col min="9" max="9" width="6.453125" customWidth="1"/>
    <col min="10" max="10" width="2.81640625" customWidth="1"/>
    <col min="11" max="11" width="6.453125" customWidth="1"/>
    <col min="12" max="12" width="2.81640625" customWidth="1"/>
    <col min="13" max="13" width="6.453125" customWidth="1"/>
    <col min="14" max="14" width="2.81640625" customWidth="1"/>
    <col min="15" max="15" width="6.453125" customWidth="1"/>
    <col min="16" max="16" width="2.81640625" customWidth="1"/>
    <col min="17" max="17" width="6.453125" customWidth="1"/>
    <col min="18" max="18" width="2.81640625" customWidth="1"/>
    <col min="19" max="19" width="6.453125" customWidth="1"/>
    <col min="20" max="20" width="2.81640625" customWidth="1"/>
    <col min="21" max="21" width="6.453125" customWidth="1"/>
    <col min="22" max="22" width="2.81640625" customWidth="1"/>
    <col min="23" max="23" width="6.453125" customWidth="1"/>
    <col min="24" max="24" width="2.81640625" customWidth="1"/>
    <col min="25" max="25" width="6.453125" customWidth="1"/>
    <col min="26" max="26" width="2.81640625" customWidth="1"/>
    <col min="27" max="27" width="6.453125" customWidth="1"/>
    <col min="28" max="28" width="2.81640625" customWidth="1"/>
    <col min="29" max="29" width="6.453125" customWidth="1"/>
    <col min="30" max="30" width="2.81640625" customWidth="1"/>
    <col min="31" max="31" width="6.453125" customWidth="1"/>
    <col min="32" max="32" width="2.81640625" customWidth="1"/>
    <col min="33" max="33" width="6.453125" customWidth="1"/>
    <col min="34" max="34" width="2.81640625" customWidth="1"/>
    <col min="35" max="35" width="8.7265625" hidden="1" customWidth="1"/>
    <col min="36" max="36" width="8.6328125" customWidth="1"/>
  </cols>
  <sheetData>
    <row r="1" spans="1:36" ht="12" customHeight="1" x14ac:dyDescent="0.35">
      <c r="A1" t="s">
        <v>33</v>
      </c>
    </row>
    <row r="2" spans="1:36" ht="15" thickBot="1" x14ac:dyDescent="0.4">
      <c r="B2" s="177" t="s">
        <v>182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</row>
    <row r="3" spans="1:36" ht="15" thickBot="1" x14ac:dyDescent="0.4">
      <c r="B3" s="2" t="s">
        <v>0</v>
      </c>
      <c r="C3" s="201" t="s">
        <v>358</v>
      </c>
      <c r="D3" s="202"/>
      <c r="E3" s="201" t="s">
        <v>359</v>
      </c>
      <c r="F3" s="202"/>
      <c r="G3" s="201" t="s">
        <v>360</v>
      </c>
      <c r="H3" s="202"/>
      <c r="I3" s="201" t="s">
        <v>361</v>
      </c>
      <c r="J3" s="202"/>
      <c r="K3" s="201" t="s">
        <v>362</v>
      </c>
      <c r="L3" s="202"/>
      <c r="M3" s="201" t="s">
        <v>363</v>
      </c>
      <c r="N3" s="188"/>
      <c r="O3" s="201" t="s">
        <v>364</v>
      </c>
      <c r="P3" s="188"/>
      <c r="Q3" s="201" t="s">
        <v>365</v>
      </c>
      <c r="R3" s="202"/>
      <c r="S3" s="201" t="s">
        <v>366</v>
      </c>
      <c r="T3" s="202"/>
      <c r="U3" s="201" t="s">
        <v>367</v>
      </c>
      <c r="V3" s="202"/>
      <c r="W3" s="201" t="s">
        <v>368</v>
      </c>
      <c r="X3" s="202"/>
      <c r="Y3" s="201" t="s">
        <v>369</v>
      </c>
      <c r="Z3" s="202"/>
      <c r="AA3" s="201" t="s">
        <v>370</v>
      </c>
      <c r="AB3" s="202"/>
      <c r="AC3" s="201" t="s">
        <v>371</v>
      </c>
      <c r="AD3" s="202"/>
      <c r="AE3" s="201" t="s">
        <v>372</v>
      </c>
      <c r="AF3" s="202"/>
      <c r="AG3" s="201" t="s">
        <v>373</v>
      </c>
      <c r="AH3" s="202"/>
      <c r="AI3" s="33" t="s">
        <v>69</v>
      </c>
      <c r="AJ3" s="118" t="s">
        <v>32</v>
      </c>
    </row>
    <row r="4" spans="1:36" x14ac:dyDescent="0.35">
      <c r="A4">
        <f>RANK(AJ4,$AJ$4:$AJ$21,0)</f>
        <v>8</v>
      </c>
      <c r="B4" s="52" t="s">
        <v>1</v>
      </c>
      <c r="C4" s="5" t="s">
        <v>194</v>
      </c>
      <c r="D4" s="117">
        <v>15</v>
      </c>
      <c r="E4" s="5" t="s">
        <v>189</v>
      </c>
      <c r="F4" s="117">
        <v>7</v>
      </c>
      <c r="G4" s="5" t="s">
        <v>204</v>
      </c>
      <c r="H4" s="117">
        <v>12</v>
      </c>
      <c r="I4" s="5" t="s">
        <v>150</v>
      </c>
      <c r="J4" s="117">
        <v>11</v>
      </c>
      <c r="K4" s="5" t="s">
        <v>143</v>
      </c>
      <c r="L4" s="117">
        <v>6</v>
      </c>
      <c r="M4" s="5" t="s">
        <v>234</v>
      </c>
      <c r="N4" s="117">
        <v>5</v>
      </c>
      <c r="O4" s="5" t="s">
        <v>148</v>
      </c>
      <c r="P4" s="117">
        <v>10</v>
      </c>
      <c r="Q4" s="5" t="s">
        <v>193</v>
      </c>
      <c r="R4" s="117">
        <v>2</v>
      </c>
      <c r="S4" s="5" t="s">
        <v>192</v>
      </c>
      <c r="T4" s="117">
        <v>14</v>
      </c>
      <c r="U4" s="5" t="s">
        <v>107</v>
      </c>
      <c r="V4" s="117">
        <v>1</v>
      </c>
      <c r="W4" s="5" t="s">
        <v>149</v>
      </c>
      <c r="X4" s="117">
        <v>9</v>
      </c>
      <c r="Y4" s="5" t="s">
        <v>109</v>
      </c>
      <c r="Z4" s="117">
        <v>8</v>
      </c>
      <c r="AA4" s="5" t="s">
        <v>181</v>
      </c>
      <c r="AB4" s="117">
        <v>13</v>
      </c>
      <c r="AC4" s="5" t="s">
        <v>127</v>
      </c>
      <c r="AD4" s="117">
        <v>4</v>
      </c>
      <c r="AE4" s="5" t="s">
        <v>146</v>
      </c>
      <c r="AF4" s="117">
        <v>3</v>
      </c>
      <c r="AG4" s="5" t="s">
        <v>144</v>
      </c>
      <c r="AH4" s="117">
        <v>16</v>
      </c>
      <c r="AI4" s="7">
        <f>SUM(D4:AH4)</f>
        <v>136</v>
      </c>
      <c r="AJ4" s="7">
        <f t="shared" ref="AJ4:AJ21" si="0">SUM(C29,E29,G29,I29,K29,M29,O29,Q29,S29,U29,W29,Y29,AA29,AC29,AE29,AG29)</f>
        <v>114</v>
      </c>
    </row>
    <row r="5" spans="1:36" x14ac:dyDescent="0.35">
      <c r="A5">
        <f t="shared" ref="A5:A21" si="1">RANK(AJ5,$AJ$4:$AJ$21,0)</f>
        <v>6</v>
      </c>
      <c r="B5" s="8" t="s">
        <v>11</v>
      </c>
      <c r="C5" s="9" t="s">
        <v>229</v>
      </c>
      <c r="D5" s="10">
        <v>15</v>
      </c>
      <c r="E5" s="9" t="s">
        <v>206</v>
      </c>
      <c r="F5" s="10">
        <v>8</v>
      </c>
      <c r="G5" s="9" t="s">
        <v>244</v>
      </c>
      <c r="H5" s="10">
        <v>6</v>
      </c>
      <c r="I5" s="9" t="s">
        <v>212</v>
      </c>
      <c r="J5" s="10">
        <v>12</v>
      </c>
      <c r="K5" s="9" t="s">
        <v>227</v>
      </c>
      <c r="L5" s="10">
        <v>1</v>
      </c>
      <c r="M5" s="9" t="s">
        <v>245</v>
      </c>
      <c r="N5" s="10">
        <v>11</v>
      </c>
      <c r="O5" s="9" t="s">
        <v>225</v>
      </c>
      <c r="P5" s="10">
        <v>10</v>
      </c>
      <c r="Q5" s="9" t="s">
        <v>211</v>
      </c>
      <c r="R5" s="10">
        <v>5</v>
      </c>
      <c r="S5" s="9" t="s">
        <v>210</v>
      </c>
      <c r="T5" s="10">
        <v>16</v>
      </c>
      <c r="U5" s="9" t="s">
        <v>221</v>
      </c>
      <c r="V5" s="10">
        <v>4</v>
      </c>
      <c r="W5" s="9" t="s">
        <v>235</v>
      </c>
      <c r="X5" s="10">
        <v>7</v>
      </c>
      <c r="Y5" s="9" t="s">
        <v>237</v>
      </c>
      <c r="Z5" s="10">
        <v>9</v>
      </c>
      <c r="AA5" s="9" t="s">
        <v>220</v>
      </c>
      <c r="AB5" s="10">
        <v>14</v>
      </c>
      <c r="AC5" s="9" t="s">
        <v>209</v>
      </c>
      <c r="AD5" s="10">
        <v>13</v>
      </c>
      <c r="AE5" s="9" t="s">
        <v>215</v>
      </c>
      <c r="AF5" s="10">
        <v>2</v>
      </c>
      <c r="AG5" s="9" t="s">
        <v>224</v>
      </c>
      <c r="AH5" s="10">
        <v>3</v>
      </c>
      <c r="AI5" s="11">
        <f t="shared" ref="AI5:AI21" si="2">SUM(D5:AH5)</f>
        <v>136</v>
      </c>
      <c r="AJ5" s="11">
        <f t="shared" si="0"/>
        <v>117</v>
      </c>
    </row>
    <row r="6" spans="1:36" x14ac:dyDescent="0.35">
      <c r="A6">
        <f t="shared" si="1"/>
        <v>2</v>
      </c>
      <c r="B6" s="4" t="s">
        <v>2</v>
      </c>
      <c r="C6" s="5" t="s">
        <v>194</v>
      </c>
      <c r="D6" s="165">
        <v>13</v>
      </c>
      <c r="E6" s="5" t="s">
        <v>232</v>
      </c>
      <c r="F6" s="165">
        <v>2</v>
      </c>
      <c r="G6" s="5" t="s">
        <v>179</v>
      </c>
      <c r="H6" s="165">
        <v>3</v>
      </c>
      <c r="I6" s="5" t="s">
        <v>150</v>
      </c>
      <c r="J6" s="165">
        <v>14</v>
      </c>
      <c r="K6" s="5" t="s">
        <v>143</v>
      </c>
      <c r="L6" s="165">
        <v>6</v>
      </c>
      <c r="M6" s="5" t="s">
        <v>234</v>
      </c>
      <c r="N6" s="165">
        <v>10</v>
      </c>
      <c r="O6" s="5" t="s">
        <v>148</v>
      </c>
      <c r="P6" s="165">
        <v>12</v>
      </c>
      <c r="Q6" s="5" t="s">
        <v>193</v>
      </c>
      <c r="R6" s="165">
        <v>9</v>
      </c>
      <c r="S6" s="5" t="s">
        <v>192</v>
      </c>
      <c r="T6" s="165">
        <v>15</v>
      </c>
      <c r="U6" s="5" t="s">
        <v>147</v>
      </c>
      <c r="V6" s="165">
        <v>7</v>
      </c>
      <c r="W6" s="5" t="s">
        <v>190</v>
      </c>
      <c r="X6" s="165">
        <v>1</v>
      </c>
      <c r="Y6" s="5" t="s">
        <v>109</v>
      </c>
      <c r="Z6" s="165">
        <v>8</v>
      </c>
      <c r="AA6" s="5" t="s">
        <v>181</v>
      </c>
      <c r="AB6" s="165">
        <v>16</v>
      </c>
      <c r="AC6" s="5" t="s">
        <v>127</v>
      </c>
      <c r="AD6" s="165">
        <v>11</v>
      </c>
      <c r="AE6" s="5" t="s">
        <v>180</v>
      </c>
      <c r="AF6" s="165">
        <v>5</v>
      </c>
      <c r="AG6" s="5" t="s">
        <v>195</v>
      </c>
      <c r="AH6" s="165">
        <v>4</v>
      </c>
      <c r="AI6" s="7">
        <f t="shared" si="2"/>
        <v>136</v>
      </c>
      <c r="AJ6" s="7">
        <f t="shared" si="0"/>
        <v>125</v>
      </c>
    </row>
    <row r="7" spans="1:36" x14ac:dyDescent="0.35">
      <c r="A7">
        <f t="shared" si="1"/>
        <v>9</v>
      </c>
      <c r="B7" s="8" t="s">
        <v>5</v>
      </c>
      <c r="C7" s="9" t="s">
        <v>229</v>
      </c>
      <c r="D7" s="10">
        <v>13</v>
      </c>
      <c r="E7" s="9" t="s">
        <v>206</v>
      </c>
      <c r="F7" s="10">
        <v>4</v>
      </c>
      <c r="G7" s="9" t="s">
        <v>244</v>
      </c>
      <c r="H7" s="10">
        <v>8</v>
      </c>
      <c r="I7" s="9" t="s">
        <v>212</v>
      </c>
      <c r="J7" s="10">
        <v>12</v>
      </c>
      <c r="K7" s="9" t="s">
        <v>218</v>
      </c>
      <c r="L7" s="10">
        <v>6</v>
      </c>
      <c r="M7" s="9" t="s">
        <v>245</v>
      </c>
      <c r="N7" s="10">
        <v>10</v>
      </c>
      <c r="O7" s="9" t="s">
        <v>225</v>
      </c>
      <c r="P7" s="10">
        <v>14</v>
      </c>
      <c r="Q7" s="9" t="s">
        <v>211</v>
      </c>
      <c r="R7" s="10">
        <v>3</v>
      </c>
      <c r="S7" s="9" t="s">
        <v>210</v>
      </c>
      <c r="T7" s="10">
        <v>15</v>
      </c>
      <c r="U7" s="9" t="s">
        <v>221</v>
      </c>
      <c r="V7" s="10">
        <v>2</v>
      </c>
      <c r="W7" s="9" t="s">
        <v>235</v>
      </c>
      <c r="X7" s="10">
        <v>5</v>
      </c>
      <c r="Y7" s="9" t="s">
        <v>237</v>
      </c>
      <c r="Z7" s="10">
        <v>7</v>
      </c>
      <c r="AA7" s="9" t="s">
        <v>220</v>
      </c>
      <c r="AB7" s="10">
        <v>16</v>
      </c>
      <c r="AC7" s="9" t="s">
        <v>209</v>
      </c>
      <c r="AD7" s="10">
        <v>11</v>
      </c>
      <c r="AE7" s="9" t="s">
        <v>215</v>
      </c>
      <c r="AF7" s="10">
        <v>9</v>
      </c>
      <c r="AG7" s="9" t="s">
        <v>224</v>
      </c>
      <c r="AH7" s="10">
        <v>1</v>
      </c>
      <c r="AI7" s="11">
        <f t="shared" si="2"/>
        <v>136</v>
      </c>
      <c r="AJ7" s="11">
        <f t="shared" si="0"/>
        <v>113</v>
      </c>
    </row>
    <row r="8" spans="1:36" x14ac:dyDescent="0.35">
      <c r="A8">
        <f t="shared" si="1"/>
        <v>10</v>
      </c>
      <c r="B8" s="4" t="s">
        <v>13</v>
      </c>
      <c r="C8" s="5" t="s">
        <v>229</v>
      </c>
      <c r="D8" s="163">
        <v>11</v>
      </c>
      <c r="E8" s="5" t="s">
        <v>223</v>
      </c>
      <c r="F8" s="163">
        <v>2</v>
      </c>
      <c r="G8" s="5" t="s">
        <v>244</v>
      </c>
      <c r="H8" s="163">
        <v>9</v>
      </c>
      <c r="I8" s="5" t="s">
        <v>212</v>
      </c>
      <c r="J8" s="163">
        <v>12</v>
      </c>
      <c r="K8" s="5" t="s">
        <v>218</v>
      </c>
      <c r="L8" s="163">
        <v>4</v>
      </c>
      <c r="M8" s="5" t="s">
        <v>245</v>
      </c>
      <c r="N8" s="163">
        <v>10</v>
      </c>
      <c r="O8" s="5" t="s">
        <v>225</v>
      </c>
      <c r="P8" s="163">
        <v>7</v>
      </c>
      <c r="Q8" s="5" t="s">
        <v>211</v>
      </c>
      <c r="R8" s="163">
        <v>14</v>
      </c>
      <c r="S8" s="5" t="s">
        <v>210</v>
      </c>
      <c r="T8" s="163">
        <v>16</v>
      </c>
      <c r="U8" s="5" t="s">
        <v>217</v>
      </c>
      <c r="V8" s="163">
        <v>5</v>
      </c>
      <c r="W8" s="5" t="s">
        <v>235</v>
      </c>
      <c r="X8" s="163">
        <v>6</v>
      </c>
      <c r="Y8" s="5" t="s">
        <v>237</v>
      </c>
      <c r="Z8" s="163">
        <v>13</v>
      </c>
      <c r="AA8" s="5" t="s">
        <v>220</v>
      </c>
      <c r="AB8" s="163">
        <v>15</v>
      </c>
      <c r="AC8" s="5" t="s">
        <v>209</v>
      </c>
      <c r="AD8" s="163">
        <v>8</v>
      </c>
      <c r="AE8" s="5" t="s">
        <v>215</v>
      </c>
      <c r="AF8" s="163">
        <v>1</v>
      </c>
      <c r="AG8" s="5" t="s">
        <v>224</v>
      </c>
      <c r="AH8" s="163">
        <v>3</v>
      </c>
      <c r="AI8" s="7">
        <f t="shared" si="2"/>
        <v>136</v>
      </c>
      <c r="AJ8" s="7">
        <f t="shared" si="0"/>
        <v>110</v>
      </c>
    </row>
    <row r="9" spans="1:36" x14ac:dyDescent="0.35">
      <c r="A9">
        <f t="shared" si="1"/>
        <v>18</v>
      </c>
      <c r="B9" s="8" t="s">
        <v>9</v>
      </c>
      <c r="C9" s="9" t="s">
        <v>194</v>
      </c>
      <c r="D9" s="10">
        <v>10</v>
      </c>
      <c r="E9" s="9" t="s">
        <v>232</v>
      </c>
      <c r="F9" s="10">
        <v>2</v>
      </c>
      <c r="G9" s="9" t="s">
        <v>204</v>
      </c>
      <c r="H9" s="10">
        <v>3</v>
      </c>
      <c r="I9" s="9" t="s">
        <v>150</v>
      </c>
      <c r="J9" s="10">
        <v>11</v>
      </c>
      <c r="K9" s="9" t="s">
        <v>231</v>
      </c>
      <c r="L9" s="10">
        <v>4</v>
      </c>
      <c r="M9" s="9" t="s">
        <v>203</v>
      </c>
      <c r="N9" s="10">
        <v>5</v>
      </c>
      <c r="O9" s="9" t="s">
        <v>110</v>
      </c>
      <c r="P9" s="10">
        <v>6</v>
      </c>
      <c r="Q9" s="9" t="s">
        <v>126</v>
      </c>
      <c r="R9" s="10">
        <v>7</v>
      </c>
      <c r="S9" s="9" t="s">
        <v>192</v>
      </c>
      <c r="T9" s="10">
        <v>1</v>
      </c>
      <c r="U9" s="9" t="s">
        <v>107</v>
      </c>
      <c r="V9" s="10">
        <v>13</v>
      </c>
      <c r="W9" s="9" t="s">
        <v>149</v>
      </c>
      <c r="X9" s="10">
        <v>14</v>
      </c>
      <c r="Y9" s="9" t="s">
        <v>109</v>
      </c>
      <c r="Z9" s="10">
        <v>16</v>
      </c>
      <c r="AA9" s="9" t="s">
        <v>181</v>
      </c>
      <c r="AB9" s="10">
        <v>15</v>
      </c>
      <c r="AC9" s="9" t="s">
        <v>127</v>
      </c>
      <c r="AD9" s="10">
        <v>9</v>
      </c>
      <c r="AE9" s="9" t="s">
        <v>180</v>
      </c>
      <c r="AF9" s="10">
        <v>12</v>
      </c>
      <c r="AG9" s="9" t="s">
        <v>144</v>
      </c>
      <c r="AH9" s="10">
        <v>8</v>
      </c>
      <c r="AI9" s="11">
        <f t="shared" si="2"/>
        <v>136</v>
      </c>
      <c r="AJ9" s="11">
        <f t="shared" si="0"/>
        <v>70</v>
      </c>
    </row>
    <row r="10" spans="1:36" x14ac:dyDescent="0.35">
      <c r="A10">
        <f t="shared" si="1"/>
        <v>10</v>
      </c>
      <c r="B10" s="4" t="s">
        <v>10</v>
      </c>
      <c r="C10" s="5" t="s">
        <v>229</v>
      </c>
      <c r="D10" s="162">
        <v>14</v>
      </c>
      <c r="E10" s="5" t="s">
        <v>223</v>
      </c>
      <c r="F10" s="162">
        <v>5</v>
      </c>
      <c r="G10" s="5" t="s">
        <v>244</v>
      </c>
      <c r="H10" s="162">
        <v>9</v>
      </c>
      <c r="I10" s="5" t="s">
        <v>212</v>
      </c>
      <c r="J10" s="162">
        <v>16</v>
      </c>
      <c r="K10" s="5" t="s">
        <v>218</v>
      </c>
      <c r="L10" s="162">
        <v>10</v>
      </c>
      <c r="M10" s="5" t="s">
        <v>245</v>
      </c>
      <c r="N10" s="162">
        <v>1</v>
      </c>
      <c r="O10" s="5" t="s">
        <v>225</v>
      </c>
      <c r="P10" s="162">
        <v>11</v>
      </c>
      <c r="Q10" s="5" t="s">
        <v>211</v>
      </c>
      <c r="R10" s="162">
        <v>8</v>
      </c>
      <c r="S10" s="5" t="s">
        <v>210</v>
      </c>
      <c r="T10" s="162">
        <v>15</v>
      </c>
      <c r="U10" s="5" t="s">
        <v>221</v>
      </c>
      <c r="V10" s="162">
        <v>6</v>
      </c>
      <c r="W10" s="5" t="s">
        <v>235</v>
      </c>
      <c r="X10" s="162">
        <v>3</v>
      </c>
      <c r="Y10" s="5" t="s">
        <v>237</v>
      </c>
      <c r="Z10" s="162">
        <v>4</v>
      </c>
      <c r="AA10" s="5" t="s">
        <v>220</v>
      </c>
      <c r="AB10" s="162">
        <v>13</v>
      </c>
      <c r="AC10" s="5" t="s">
        <v>209</v>
      </c>
      <c r="AD10" s="162">
        <v>12</v>
      </c>
      <c r="AE10" s="5" t="s">
        <v>215</v>
      </c>
      <c r="AF10" s="162">
        <v>7</v>
      </c>
      <c r="AG10" s="5" t="s">
        <v>224</v>
      </c>
      <c r="AH10" s="162">
        <v>2</v>
      </c>
      <c r="AI10" s="7">
        <f t="shared" si="2"/>
        <v>136</v>
      </c>
      <c r="AJ10" s="7">
        <f t="shared" si="0"/>
        <v>110</v>
      </c>
    </row>
    <row r="11" spans="1:36" x14ac:dyDescent="0.35">
      <c r="A11">
        <f t="shared" si="1"/>
        <v>3</v>
      </c>
      <c r="B11" s="8" t="s">
        <v>14</v>
      </c>
      <c r="C11" s="9" t="s">
        <v>229</v>
      </c>
      <c r="D11" s="10">
        <v>12</v>
      </c>
      <c r="E11" s="9" t="s">
        <v>223</v>
      </c>
      <c r="F11" s="10">
        <v>3</v>
      </c>
      <c r="G11" s="9" t="s">
        <v>244</v>
      </c>
      <c r="H11" s="10">
        <v>4</v>
      </c>
      <c r="I11" s="9" t="s">
        <v>212</v>
      </c>
      <c r="J11" s="10">
        <v>8</v>
      </c>
      <c r="K11" s="9" t="s">
        <v>218</v>
      </c>
      <c r="L11" s="10">
        <v>14</v>
      </c>
      <c r="M11" s="9" t="s">
        <v>245</v>
      </c>
      <c r="N11" s="10">
        <v>9</v>
      </c>
      <c r="O11" s="9" t="s">
        <v>225</v>
      </c>
      <c r="P11" s="10">
        <v>11</v>
      </c>
      <c r="Q11" s="9" t="s">
        <v>211</v>
      </c>
      <c r="R11" s="10">
        <v>13</v>
      </c>
      <c r="S11" s="9" t="s">
        <v>210</v>
      </c>
      <c r="T11" s="10">
        <v>10</v>
      </c>
      <c r="U11" s="9" t="s">
        <v>221</v>
      </c>
      <c r="V11" s="10">
        <v>5</v>
      </c>
      <c r="W11" s="9" t="s">
        <v>235</v>
      </c>
      <c r="X11" s="10">
        <v>2</v>
      </c>
      <c r="Y11" s="9" t="s">
        <v>237</v>
      </c>
      <c r="Z11" s="10">
        <v>16</v>
      </c>
      <c r="AA11" s="9" t="s">
        <v>220</v>
      </c>
      <c r="AB11" s="10">
        <v>15</v>
      </c>
      <c r="AC11" s="9" t="s">
        <v>209</v>
      </c>
      <c r="AD11" s="10">
        <v>7</v>
      </c>
      <c r="AE11" s="9" t="s">
        <v>215</v>
      </c>
      <c r="AF11" s="10">
        <v>1</v>
      </c>
      <c r="AG11" s="9" t="s">
        <v>224</v>
      </c>
      <c r="AH11" s="10">
        <v>6</v>
      </c>
      <c r="AI11" s="11">
        <f t="shared" si="2"/>
        <v>136</v>
      </c>
      <c r="AJ11" s="11">
        <f t="shared" si="0"/>
        <v>120</v>
      </c>
    </row>
    <row r="12" spans="1:36" x14ac:dyDescent="0.35">
      <c r="A12">
        <f t="shared" si="1"/>
        <v>13</v>
      </c>
      <c r="B12" s="4" t="s">
        <v>12</v>
      </c>
      <c r="C12" s="5" t="s">
        <v>194</v>
      </c>
      <c r="D12" s="164">
        <v>16</v>
      </c>
      <c r="E12" s="5" t="s">
        <v>232</v>
      </c>
      <c r="F12" s="164">
        <v>15</v>
      </c>
      <c r="G12" s="5" t="s">
        <v>179</v>
      </c>
      <c r="H12" s="164">
        <v>14</v>
      </c>
      <c r="I12" s="5" t="s">
        <v>150</v>
      </c>
      <c r="J12" s="164">
        <v>13</v>
      </c>
      <c r="K12" s="5" t="s">
        <v>143</v>
      </c>
      <c r="L12" s="164">
        <v>12</v>
      </c>
      <c r="M12" s="5" t="s">
        <v>234</v>
      </c>
      <c r="N12" s="164">
        <v>11</v>
      </c>
      <c r="O12" s="5" t="s">
        <v>148</v>
      </c>
      <c r="P12" s="164">
        <v>10</v>
      </c>
      <c r="Q12" s="5" t="s">
        <v>193</v>
      </c>
      <c r="R12" s="164">
        <v>9</v>
      </c>
      <c r="S12" s="5" t="s">
        <v>192</v>
      </c>
      <c r="T12" s="164">
        <v>8</v>
      </c>
      <c r="U12" s="5" t="s">
        <v>107</v>
      </c>
      <c r="V12" s="164">
        <v>7</v>
      </c>
      <c r="W12" s="5" t="s">
        <v>149</v>
      </c>
      <c r="X12" s="164">
        <v>6</v>
      </c>
      <c r="Y12" s="5" t="s">
        <v>109</v>
      </c>
      <c r="Z12" s="164">
        <v>5</v>
      </c>
      <c r="AA12" s="5" t="s">
        <v>181</v>
      </c>
      <c r="AB12" s="164">
        <v>4</v>
      </c>
      <c r="AC12" s="5" t="s">
        <v>127</v>
      </c>
      <c r="AD12" s="164">
        <v>3</v>
      </c>
      <c r="AE12" s="5" t="s">
        <v>180</v>
      </c>
      <c r="AF12" s="164">
        <v>2</v>
      </c>
      <c r="AG12" s="5" t="s">
        <v>195</v>
      </c>
      <c r="AH12" s="164">
        <v>1</v>
      </c>
      <c r="AI12" s="7">
        <f t="shared" si="2"/>
        <v>136</v>
      </c>
      <c r="AJ12" s="7">
        <f t="shared" si="0"/>
        <v>105</v>
      </c>
    </row>
    <row r="13" spans="1:36" x14ac:dyDescent="0.35">
      <c r="A13">
        <f t="shared" si="1"/>
        <v>14</v>
      </c>
      <c r="B13" s="8" t="s">
        <v>8</v>
      </c>
      <c r="C13" s="9" t="s">
        <v>194</v>
      </c>
      <c r="D13" s="10">
        <v>13</v>
      </c>
      <c r="E13" s="9" t="s">
        <v>232</v>
      </c>
      <c r="F13" s="10">
        <v>1</v>
      </c>
      <c r="G13" s="9" t="s">
        <v>204</v>
      </c>
      <c r="H13" s="10">
        <v>8</v>
      </c>
      <c r="I13" s="9" t="s">
        <v>150</v>
      </c>
      <c r="J13" s="10">
        <v>12</v>
      </c>
      <c r="K13" s="9" t="s">
        <v>143</v>
      </c>
      <c r="L13" s="10">
        <v>6</v>
      </c>
      <c r="M13" s="9" t="s">
        <v>234</v>
      </c>
      <c r="N13" s="10">
        <v>10</v>
      </c>
      <c r="O13" s="9" t="s">
        <v>148</v>
      </c>
      <c r="P13" s="10">
        <v>5</v>
      </c>
      <c r="Q13" s="9" t="s">
        <v>193</v>
      </c>
      <c r="R13" s="10">
        <v>11</v>
      </c>
      <c r="S13" s="9" t="s">
        <v>192</v>
      </c>
      <c r="T13" s="10">
        <v>14</v>
      </c>
      <c r="U13" s="9" t="s">
        <v>107</v>
      </c>
      <c r="V13" s="10">
        <v>4</v>
      </c>
      <c r="W13" s="9" t="s">
        <v>149</v>
      </c>
      <c r="X13" s="10">
        <v>3</v>
      </c>
      <c r="Y13" s="9" t="s">
        <v>109</v>
      </c>
      <c r="Z13" s="10">
        <v>15</v>
      </c>
      <c r="AA13" s="9" t="s">
        <v>181</v>
      </c>
      <c r="AB13" s="10">
        <v>16</v>
      </c>
      <c r="AC13" s="9" t="s">
        <v>127</v>
      </c>
      <c r="AD13" s="10">
        <v>2</v>
      </c>
      <c r="AE13" s="9" t="s">
        <v>180</v>
      </c>
      <c r="AF13" s="10">
        <v>7</v>
      </c>
      <c r="AG13" s="9" t="s">
        <v>195</v>
      </c>
      <c r="AH13" s="10">
        <v>9</v>
      </c>
      <c r="AI13" s="11">
        <f t="shared" si="2"/>
        <v>136</v>
      </c>
      <c r="AJ13" s="11">
        <f t="shared" si="0"/>
        <v>104</v>
      </c>
    </row>
    <row r="14" spans="1:36" x14ac:dyDescent="0.35">
      <c r="A14">
        <f t="shared" si="1"/>
        <v>4</v>
      </c>
      <c r="B14" s="4" t="s">
        <v>6</v>
      </c>
      <c r="C14" s="5" t="s">
        <v>229</v>
      </c>
      <c r="D14" s="162">
        <v>13</v>
      </c>
      <c r="E14" s="5" t="s">
        <v>206</v>
      </c>
      <c r="F14" s="162">
        <v>14</v>
      </c>
      <c r="G14" s="5" t="s">
        <v>244</v>
      </c>
      <c r="H14" s="162">
        <v>7</v>
      </c>
      <c r="I14" s="5" t="s">
        <v>212</v>
      </c>
      <c r="J14" s="162">
        <v>12</v>
      </c>
      <c r="K14" s="5" t="s">
        <v>218</v>
      </c>
      <c r="L14" s="162">
        <v>1</v>
      </c>
      <c r="M14" s="5" t="s">
        <v>245</v>
      </c>
      <c r="N14" s="162">
        <v>4</v>
      </c>
      <c r="O14" s="5" t="s">
        <v>225</v>
      </c>
      <c r="P14" s="162">
        <v>11</v>
      </c>
      <c r="Q14" s="5" t="s">
        <v>211</v>
      </c>
      <c r="R14" s="162">
        <v>8</v>
      </c>
      <c r="S14" s="5" t="s">
        <v>210</v>
      </c>
      <c r="T14" s="162">
        <v>16</v>
      </c>
      <c r="U14" s="5" t="s">
        <v>217</v>
      </c>
      <c r="V14" s="162">
        <v>2</v>
      </c>
      <c r="W14" s="5" t="s">
        <v>235</v>
      </c>
      <c r="X14" s="162">
        <v>6</v>
      </c>
      <c r="Y14" s="5" t="s">
        <v>237</v>
      </c>
      <c r="Z14" s="162">
        <v>9</v>
      </c>
      <c r="AA14" s="5" t="s">
        <v>220</v>
      </c>
      <c r="AB14" s="162">
        <v>15</v>
      </c>
      <c r="AC14" s="5" t="s">
        <v>209</v>
      </c>
      <c r="AD14" s="162">
        <v>10</v>
      </c>
      <c r="AE14" s="5" t="s">
        <v>215</v>
      </c>
      <c r="AF14" s="162">
        <v>3</v>
      </c>
      <c r="AG14" s="5" t="s">
        <v>246</v>
      </c>
      <c r="AH14" s="162">
        <v>5</v>
      </c>
      <c r="AI14" s="7">
        <f t="shared" si="2"/>
        <v>136</v>
      </c>
      <c r="AJ14" s="7">
        <f t="shared" si="0"/>
        <v>118</v>
      </c>
    </row>
    <row r="15" spans="1:36" x14ac:dyDescent="0.35">
      <c r="A15">
        <f t="shared" si="1"/>
        <v>10</v>
      </c>
      <c r="B15" s="8" t="s">
        <v>4</v>
      </c>
      <c r="C15" s="9" t="s">
        <v>194</v>
      </c>
      <c r="D15" s="10">
        <v>9</v>
      </c>
      <c r="E15" s="9" t="s">
        <v>232</v>
      </c>
      <c r="F15" s="10">
        <v>1</v>
      </c>
      <c r="G15" s="9" t="s">
        <v>204</v>
      </c>
      <c r="H15" s="10">
        <v>7</v>
      </c>
      <c r="I15" s="9" t="s">
        <v>150</v>
      </c>
      <c r="J15" s="10">
        <v>15</v>
      </c>
      <c r="K15" s="9" t="s">
        <v>143</v>
      </c>
      <c r="L15" s="10">
        <v>6</v>
      </c>
      <c r="M15" s="9" t="s">
        <v>234</v>
      </c>
      <c r="N15" s="10">
        <v>8</v>
      </c>
      <c r="O15" s="9" t="s">
        <v>148</v>
      </c>
      <c r="P15" s="10">
        <v>12</v>
      </c>
      <c r="Q15" s="9" t="s">
        <v>193</v>
      </c>
      <c r="R15" s="10">
        <v>3</v>
      </c>
      <c r="S15" s="9" t="s">
        <v>192</v>
      </c>
      <c r="T15" s="10">
        <v>16</v>
      </c>
      <c r="U15" s="9" t="s">
        <v>147</v>
      </c>
      <c r="V15" s="10">
        <v>10</v>
      </c>
      <c r="W15" s="9" t="s">
        <v>149</v>
      </c>
      <c r="X15" s="10">
        <v>2</v>
      </c>
      <c r="Y15" s="9" t="s">
        <v>109</v>
      </c>
      <c r="Z15" s="10">
        <v>14</v>
      </c>
      <c r="AA15" s="9" t="s">
        <v>181</v>
      </c>
      <c r="AB15" s="10">
        <v>13</v>
      </c>
      <c r="AC15" s="9" t="s">
        <v>127</v>
      </c>
      <c r="AD15" s="10">
        <v>4</v>
      </c>
      <c r="AE15" s="9" t="s">
        <v>180</v>
      </c>
      <c r="AF15" s="10">
        <v>5</v>
      </c>
      <c r="AG15" s="9" t="s">
        <v>195</v>
      </c>
      <c r="AH15" s="10">
        <v>11</v>
      </c>
      <c r="AI15" s="11">
        <f t="shared" si="2"/>
        <v>136</v>
      </c>
      <c r="AJ15" s="11">
        <f t="shared" si="0"/>
        <v>110</v>
      </c>
    </row>
    <row r="16" spans="1:36" x14ac:dyDescent="0.35">
      <c r="A16">
        <f t="shared" si="1"/>
        <v>6</v>
      </c>
      <c r="B16" s="4" t="s">
        <v>7</v>
      </c>
      <c r="C16" s="5" t="s">
        <v>194</v>
      </c>
      <c r="D16" s="164">
        <v>16</v>
      </c>
      <c r="E16" s="5" t="s">
        <v>189</v>
      </c>
      <c r="F16" s="164">
        <v>3</v>
      </c>
      <c r="G16" s="5" t="s">
        <v>204</v>
      </c>
      <c r="H16" s="164">
        <v>9</v>
      </c>
      <c r="I16" s="5" t="s">
        <v>150</v>
      </c>
      <c r="J16" s="164">
        <v>15</v>
      </c>
      <c r="K16" s="5" t="s">
        <v>143</v>
      </c>
      <c r="L16" s="164">
        <v>6</v>
      </c>
      <c r="M16" s="5" t="s">
        <v>234</v>
      </c>
      <c r="N16" s="164">
        <v>10</v>
      </c>
      <c r="O16" s="5" t="s">
        <v>148</v>
      </c>
      <c r="P16" s="164">
        <v>12</v>
      </c>
      <c r="Q16" s="5" t="s">
        <v>193</v>
      </c>
      <c r="R16" s="164">
        <v>11</v>
      </c>
      <c r="S16" s="5" t="s">
        <v>192</v>
      </c>
      <c r="T16" s="164">
        <v>14</v>
      </c>
      <c r="U16" s="5" t="s">
        <v>147</v>
      </c>
      <c r="V16" s="164">
        <v>4</v>
      </c>
      <c r="W16" s="5" t="s">
        <v>149</v>
      </c>
      <c r="X16" s="164">
        <v>8</v>
      </c>
      <c r="Y16" s="5" t="s">
        <v>109</v>
      </c>
      <c r="Z16" s="164">
        <v>7</v>
      </c>
      <c r="AA16" s="5" t="s">
        <v>181</v>
      </c>
      <c r="AB16" s="164">
        <v>13</v>
      </c>
      <c r="AC16" s="5" t="s">
        <v>127</v>
      </c>
      <c r="AD16" s="164">
        <v>5</v>
      </c>
      <c r="AE16" s="5" t="s">
        <v>180</v>
      </c>
      <c r="AF16" s="164">
        <v>2</v>
      </c>
      <c r="AG16" s="5" t="s">
        <v>144</v>
      </c>
      <c r="AH16" s="164">
        <v>1</v>
      </c>
      <c r="AI16" s="7">
        <f t="shared" si="2"/>
        <v>136</v>
      </c>
      <c r="AJ16" s="7">
        <f t="shared" si="0"/>
        <v>117</v>
      </c>
    </row>
    <row r="17" spans="1:37" x14ac:dyDescent="0.35">
      <c r="A17">
        <f t="shared" si="1"/>
        <v>17</v>
      </c>
      <c r="B17" s="38" t="s">
        <v>71</v>
      </c>
      <c r="C17" s="36" t="s">
        <v>229</v>
      </c>
      <c r="D17" s="37">
        <v>11</v>
      </c>
      <c r="E17" s="36" t="s">
        <v>206</v>
      </c>
      <c r="F17" s="37">
        <v>6</v>
      </c>
      <c r="G17" s="36" t="s">
        <v>244</v>
      </c>
      <c r="H17" s="37">
        <v>7</v>
      </c>
      <c r="I17" s="36" t="s">
        <v>212</v>
      </c>
      <c r="J17" s="37">
        <v>1</v>
      </c>
      <c r="K17" s="36" t="s">
        <v>227</v>
      </c>
      <c r="L17" s="37">
        <v>5</v>
      </c>
      <c r="M17" s="36" t="s">
        <v>245</v>
      </c>
      <c r="N17" s="37">
        <v>9</v>
      </c>
      <c r="O17" s="36" t="s">
        <v>225</v>
      </c>
      <c r="P17" s="37">
        <v>8</v>
      </c>
      <c r="Q17" s="36" t="s">
        <v>219</v>
      </c>
      <c r="R17" s="37">
        <v>3</v>
      </c>
      <c r="S17" s="36" t="s">
        <v>210</v>
      </c>
      <c r="T17" s="37">
        <v>10</v>
      </c>
      <c r="U17" s="36" t="s">
        <v>217</v>
      </c>
      <c r="V17" s="37">
        <v>4</v>
      </c>
      <c r="W17" s="36" t="s">
        <v>235</v>
      </c>
      <c r="X17" s="37">
        <v>13</v>
      </c>
      <c r="Y17" s="36" t="s">
        <v>237</v>
      </c>
      <c r="Z17" s="37">
        <v>14</v>
      </c>
      <c r="AA17" s="36" t="s">
        <v>220</v>
      </c>
      <c r="AB17" s="37">
        <v>16</v>
      </c>
      <c r="AC17" s="36" t="s">
        <v>209</v>
      </c>
      <c r="AD17" s="37">
        <v>2</v>
      </c>
      <c r="AE17" s="36" t="s">
        <v>215</v>
      </c>
      <c r="AF17" s="37">
        <v>12</v>
      </c>
      <c r="AG17" s="36" t="s">
        <v>224</v>
      </c>
      <c r="AH17" s="37">
        <v>15</v>
      </c>
      <c r="AI17" s="34">
        <f t="shared" si="2"/>
        <v>136</v>
      </c>
      <c r="AJ17" s="35">
        <f t="shared" si="0"/>
        <v>77</v>
      </c>
    </row>
    <row r="18" spans="1:37" x14ac:dyDescent="0.35">
      <c r="A18">
        <f t="shared" si="1"/>
        <v>1</v>
      </c>
      <c r="B18" s="4" t="s">
        <v>3</v>
      </c>
      <c r="C18" s="5" t="s">
        <v>194</v>
      </c>
      <c r="D18" s="161">
        <v>7</v>
      </c>
      <c r="E18" s="5" t="s">
        <v>189</v>
      </c>
      <c r="F18" s="161">
        <v>3</v>
      </c>
      <c r="G18" s="5" t="s">
        <v>204</v>
      </c>
      <c r="H18" s="161">
        <v>2</v>
      </c>
      <c r="I18" s="5" t="s">
        <v>150</v>
      </c>
      <c r="J18" s="161">
        <v>11</v>
      </c>
      <c r="K18" s="5" t="s">
        <v>143</v>
      </c>
      <c r="L18" s="161">
        <v>5</v>
      </c>
      <c r="M18" s="5" t="s">
        <v>234</v>
      </c>
      <c r="N18" s="161">
        <v>12</v>
      </c>
      <c r="O18" s="5" t="s">
        <v>148</v>
      </c>
      <c r="P18" s="161">
        <v>14</v>
      </c>
      <c r="Q18" s="5" t="s">
        <v>193</v>
      </c>
      <c r="R18" s="161">
        <v>8</v>
      </c>
      <c r="S18" s="5" t="s">
        <v>192</v>
      </c>
      <c r="T18" s="161">
        <v>16</v>
      </c>
      <c r="U18" s="5" t="s">
        <v>147</v>
      </c>
      <c r="V18" s="161">
        <v>10</v>
      </c>
      <c r="W18" s="5" t="s">
        <v>149</v>
      </c>
      <c r="X18" s="161">
        <v>6</v>
      </c>
      <c r="Y18" s="5" t="s">
        <v>109</v>
      </c>
      <c r="Z18" s="161">
        <v>13</v>
      </c>
      <c r="AA18" s="5" t="s">
        <v>181</v>
      </c>
      <c r="AB18" s="161">
        <v>15</v>
      </c>
      <c r="AC18" s="5" t="s">
        <v>127</v>
      </c>
      <c r="AD18" s="161">
        <v>1</v>
      </c>
      <c r="AE18" s="5" t="s">
        <v>146</v>
      </c>
      <c r="AF18" s="161">
        <v>4</v>
      </c>
      <c r="AG18" s="5" t="s">
        <v>144</v>
      </c>
      <c r="AH18" s="161">
        <v>9</v>
      </c>
      <c r="AI18" s="55">
        <f t="shared" si="2"/>
        <v>136</v>
      </c>
      <c r="AJ18" s="116">
        <f t="shared" si="0"/>
        <v>128</v>
      </c>
      <c r="AK18" s="91">
        <v>5</v>
      </c>
    </row>
    <row r="19" spans="1:37" x14ac:dyDescent="0.35">
      <c r="A19">
        <f t="shared" si="1"/>
        <v>15</v>
      </c>
      <c r="B19" s="38" t="s">
        <v>184</v>
      </c>
      <c r="C19" s="36" t="s">
        <v>194</v>
      </c>
      <c r="D19" s="37">
        <v>14</v>
      </c>
      <c r="E19" s="36" t="s">
        <v>232</v>
      </c>
      <c r="F19" s="37">
        <v>6</v>
      </c>
      <c r="G19" s="36" t="s">
        <v>204</v>
      </c>
      <c r="H19" s="37">
        <v>8</v>
      </c>
      <c r="I19" s="36" t="s">
        <v>150</v>
      </c>
      <c r="J19" s="37">
        <v>10</v>
      </c>
      <c r="K19" s="36" t="s">
        <v>143</v>
      </c>
      <c r="L19" s="37">
        <v>5</v>
      </c>
      <c r="M19" s="36" t="s">
        <v>234</v>
      </c>
      <c r="N19" s="37">
        <v>7</v>
      </c>
      <c r="O19" s="36" t="s">
        <v>148</v>
      </c>
      <c r="P19" s="37">
        <v>4</v>
      </c>
      <c r="Q19" s="36" t="s">
        <v>193</v>
      </c>
      <c r="R19" s="37">
        <v>2</v>
      </c>
      <c r="S19" s="36" t="s">
        <v>192</v>
      </c>
      <c r="T19" s="37">
        <v>16</v>
      </c>
      <c r="U19" s="36" t="s">
        <v>147</v>
      </c>
      <c r="V19" s="37">
        <v>3</v>
      </c>
      <c r="W19" s="36" t="s">
        <v>190</v>
      </c>
      <c r="X19" s="37">
        <v>1</v>
      </c>
      <c r="Y19" s="36" t="s">
        <v>109</v>
      </c>
      <c r="Z19" s="37">
        <v>13</v>
      </c>
      <c r="AA19" s="36" t="s">
        <v>181</v>
      </c>
      <c r="AB19" s="37">
        <v>15</v>
      </c>
      <c r="AC19" s="36" t="s">
        <v>127</v>
      </c>
      <c r="AD19" s="37">
        <v>12</v>
      </c>
      <c r="AE19" s="36" t="s">
        <v>180</v>
      </c>
      <c r="AF19" s="37">
        <v>11</v>
      </c>
      <c r="AG19" s="36" t="s">
        <v>195</v>
      </c>
      <c r="AH19" s="37">
        <v>9</v>
      </c>
      <c r="AI19" s="22">
        <f t="shared" si="2"/>
        <v>136</v>
      </c>
      <c r="AJ19" s="11">
        <f t="shared" si="0"/>
        <v>102</v>
      </c>
    </row>
    <row r="20" spans="1:37" x14ac:dyDescent="0.35">
      <c r="A20">
        <f>RANK(AJ20,$AJ$4:$AJ$21,0)</f>
        <v>16</v>
      </c>
      <c r="B20" s="4" t="s">
        <v>230</v>
      </c>
      <c r="C20" s="5" t="s">
        <v>194</v>
      </c>
      <c r="D20" s="160">
        <v>12</v>
      </c>
      <c r="E20" s="5" t="s">
        <v>232</v>
      </c>
      <c r="F20" s="160">
        <v>7</v>
      </c>
      <c r="G20" s="5" t="s">
        <v>204</v>
      </c>
      <c r="H20" s="160">
        <v>8</v>
      </c>
      <c r="I20" s="5" t="s">
        <v>150</v>
      </c>
      <c r="J20" s="160">
        <v>13</v>
      </c>
      <c r="K20" s="5" t="s">
        <v>143</v>
      </c>
      <c r="L20" s="160">
        <v>11</v>
      </c>
      <c r="M20" s="5" t="s">
        <v>234</v>
      </c>
      <c r="N20" s="160">
        <v>10</v>
      </c>
      <c r="O20" s="5" t="s">
        <v>110</v>
      </c>
      <c r="P20" s="160">
        <v>3</v>
      </c>
      <c r="Q20" s="5" t="s">
        <v>193</v>
      </c>
      <c r="R20" s="160">
        <v>6</v>
      </c>
      <c r="S20" s="5" t="s">
        <v>192</v>
      </c>
      <c r="T20" s="160">
        <v>15</v>
      </c>
      <c r="U20" s="5" t="s">
        <v>147</v>
      </c>
      <c r="V20" s="160">
        <v>5</v>
      </c>
      <c r="W20" s="5" t="s">
        <v>149</v>
      </c>
      <c r="X20" s="160">
        <v>4</v>
      </c>
      <c r="Y20" s="5" t="s">
        <v>233</v>
      </c>
      <c r="Z20" s="160">
        <v>2</v>
      </c>
      <c r="AA20" s="5" t="s">
        <v>181</v>
      </c>
      <c r="AB20" s="160">
        <v>14</v>
      </c>
      <c r="AC20" s="5" t="s">
        <v>127</v>
      </c>
      <c r="AD20" s="160">
        <v>9</v>
      </c>
      <c r="AE20" s="5" t="s">
        <v>180</v>
      </c>
      <c r="AF20" s="160">
        <v>16</v>
      </c>
      <c r="AG20" s="5" t="s">
        <v>195</v>
      </c>
      <c r="AH20" s="160">
        <v>1</v>
      </c>
      <c r="AI20" s="55">
        <f t="shared" si="2"/>
        <v>136</v>
      </c>
      <c r="AJ20" s="116">
        <f t="shared" si="0"/>
        <v>95</v>
      </c>
    </row>
    <row r="21" spans="1:37" ht="15" thickBot="1" x14ac:dyDescent="0.4">
      <c r="A21">
        <f t="shared" si="1"/>
        <v>4</v>
      </c>
      <c r="B21" s="38" t="s">
        <v>185</v>
      </c>
      <c r="C21" s="36" t="s">
        <v>194</v>
      </c>
      <c r="D21" s="37">
        <v>14</v>
      </c>
      <c r="E21" s="36" t="s">
        <v>232</v>
      </c>
      <c r="F21" s="37">
        <v>5</v>
      </c>
      <c r="G21" s="36" t="s">
        <v>204</v>
      </c>
      <c r="H21" s="37">
        <v>6</v>
      </c>
      <c r="I21" s="36" t="s">
        <v>150</v>
      </c>
      <c r="J21" s="37">
        <v>13</v>
      </c>
      <c r="K21" s="36" t="s">
        <v>143</v>
      </c>
      <c r="L21" s="37">
        <v>8</v>
      </c>
      <c r="M21" s="36" t="s">
        <v>234</v>
      </c>
      <c r="N21" s="37">
        <v>11</v>
      </c>
      <c r="O21" s="36" t="s">
        <v>148</v>
      </c>
      <c r="P21" s="37">
        <v>9</v>
      </c>
      <c r="Q21" s="36" t="s">
        <v>193</v>
      </c>
      <c r="R21" s="37">
        <v>2</v>
      </c>
      <c r="S21" s="36" t="s">
        <v>192</v>
      </c>
      <c r="T21" s="37">
        <v>15</v>
      </c>
      <c r="U21" s="36" t="s">
        <v>147</v>
      </c>
      <c r="V21" s="37">
        <v>4</v>
      </c>
      <c r="W21" s="36" t="s">
        <v>190</v>
      </c>
      <c r="X21" s="37">
        <v>3</v>
      </c>
      <c r="Y21" s="36" t="s">
        <v>109</v>
      </c>
      <c r="Z21" s="37">
        <v>10</v>
      </c>
      <c r="AA21" s="36" t="s">
        <v>181</v>
      </c>
      <c r="AB21" s="37">
        <v>16</v>
      </c>
      <c r="AC21" s="36" t="s">
        <v>127</v>
      </c>
      <c r="AD21" s="37">
        <v>12</v>
      </c>
      <c r="AE21" s="36" t="s">
        <v>180</v>
      </c>
      <c r="AF21" s="37">
        <v>7</v>
      </c>
      <c r="AG21" s="36" t="s">
        <v>144</v>
      </c>
      <c r="AH21" s="37">
        <v>1</v>
      </c>
      <c r="AI21" s="78">
        <f t="shared" si="2"/>
        <v>136</v>
      </c>
      <c r="AJ21" s="79">
        <f t="shared" si="0"/>
        <v>118</v>
      </c>
    </row>
    <row r="22" spans="1:37" ht="15" thickBot="1" x14ac:dyDescent="0.4">
      <c r="B22" s="39" t="s">
        <v>15</v>
      </c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20"/>
      <c r="AJ22" s="41"/>
    </row>
    <row r="23" spans="1:37" ht="15" thickBot="1" x14ac:dyDescent="0.4">
      <c r="C23" s="184" t="s">
        <v>183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6"/>
      <c r="AJ23" s="23"/>
    </row>
    <row r="24" spans="1:37" x14ac:dyDescent="0.35">
      <c r="F24" t="s">
        <v>33</v>
      </c>
    </row>
    <row r="27" spans="1:37" ht="15" thickBot="1" x14ac:dyDescent="0.4"/>
    <row r="28" spans="1:37" ht="15" thickBot="1" x14ac:dyDescent="0.4">
      <c r="B28" s="32" t="s">
        <v>0</v>
      </c>
      <c r="C28" s="181" t="str">
        <f>C3</f>
        <v>NYG@IND</v>
      </c>
      <c r="D28" s="181"/>
      <c r="E28" s="181" t="str">
        <f t="shared" ref="E28" si="3">E3</f>
        <v>HOU@PHI</v>
      </c>
      <c r="F28" s="181"/>
      <c r="G28" s="181" t="str">
        <f t="shared" ref="G28" si="4">G3</f>
        <v>JAX@MIA</v>
      </c>
      <c r="H28" s="181"/>
      <c r="I28" s="181" t="str">
        <f t="shared" ref="I28" si="5">I3</f>
        <v>WAS@TEN</v>
      </c>
      <c r="J28" s="181"/>
      <c r="K28" s="181" t="str">
        <f t="shared" ref="K28" si="6">K3</f>
        <v>GB@NYJ</v>
      </c>
      <c r="L28" s="181"/>
      <c r="M28" s="181" t="str">
        <f t="shared" ref="M28" si="7">M3</f>
        <v>CIN@CLE</v>
      </c>
      <c r="N28" s="181"/>
      <c r="O28" s="181" t="str">
        <f t="shared" ref="O28" si="8">O3</f>
        <v>TB@DAL</v>
      </c>
      <c r="P28" s="181"/>
      <c r="Q28" s="181" t="str">
        <f t="shared" ref="Q28" si="9">Q3</f>
        <v>MIN@DET</v>
      </c>
      <c r="R28" s="181"/>
      <c r="S28" s="181" t="str">
        <f t="shared" ref="S28" si="10">S3</f>
        <v>BUF@NE</v>
      </c>
      <c r="T28" s="181"/>
      <c r="U28" s="181" t="str">
        <f t="shared" ref="U28" si="11">U3</f>
        <v>ATL@CAR</v>
      </c>
      <c r="V28" s="181"/>
      <c r="W28" s="181" t="str">
        <f t="shared" ref="W28" si="12">W3</f>
        <v>BAL@LAC</v>
      </c>
      <c r="X28" s="181"/>
      <c r="Y28" s="181" t="str">
        <f t="shared" ref="Y28" si="13">Y3</f>
        <v>CHI@SF</v>
      </c>
      <c r="Z28" s="181"/>
      <c r="AA28" s="181" t="str">
        <f t="shared" ref="AA28" si="14">AA3</f>
        <v>LAR@ARI</v>
      </c>
      <c r="AB28" s="181"/>
      <c r="AC28" s="181" t="str">
        <f t="shared" ref="AC28" si="15">AC3</f>
        <v>PIT@NO</v>
      </c>
      <c r="AD28" s="181"/>
      <c r="AE28" s="181" t="str">
        <f t="shared" ref="AE28" si="16">AE3</f>
        <v>KC@SEA</v>
      </c>
      <c r="AF28" s="181"/>
      <c r="AG28" s="181" t="str">
        <f t="shared" ref="AG28" si="17">AG3</f>
        <v>DEN@OAK</v>
      </c>
      <c r="AH28" s="182"/>
      <c r="AI28" s="25"/>
    </row>
    <row r="29" spans="1:37" x14ac:dyDescent="0.35">
      <c r="B29" s="31" t="str">
        <f t="shared" ref="B29:B42" si="18">B4</f>
        <v>Tyson</v>
      </c>
      <c r="C29" s="180">
        <f>IF(C4="ind",D4,"-")</f>
        <v>15</v>
      </c>
      <c r="D29" s="180"/>
      <c r="E29" s="198">
        <f>IF(E4="phi",F4,"-")</f>
        <v>7</v>
      </c>
      <c r="F29" s="199"/>
      <c r="G29" s="198" t="str">
        <f>IF(G4="jax",H4,"-")</f>
        <v>-</v>
      </c>
      <c r="H29" s="199"/>
      <c r="I29" s="198">
        <f>IF(I4="ten",J4,"-")</f>
        <v>11</v>
      </c>
      <c r="J29" s="199"/>
      <c r="K29" s="198">
        <f>IF(K4="gb",L4,"-")</f>
        <v>6</v>
      </c>
      <c r="L29" s="199"/>
      <c r="M29" s="198">
        <f>IF(M4="cle",N4,"-")</f>
        <v>5</v>
      </c>
      <c r="N29" s="199"/>
      <c r="O29" s="198">
        <f>IF(O4="dal",P4,"-")</f>
        <v>10</v>
      </c>
      <c r="P29" s="199"/>
      <c r="Q29" s="198">
        <f>IF(Q4="min",R4,"-")</f>
        <v>2</v>
      </c>
      <c r="R29" s="199"/>
      <c r="S29" s="198">
        <f>IF(S4="ne",T4,"-")</f>
        <v>14</v>
      </c>
      <c r="T29" s="199"/>
      <c r="U29" s="198" t="str">
        <f>IF(U4="atl",V4,"-")</f>
        <v>-</v>
      </c>
      <c r="V29" s="199"/>
      <c r="W29" s="198" t="str">
        <f>IF(W4="bal",X4,"-")</f>
        <v>-</v>
      </c>
      <c r="X29" s="199"/>
      <c r="Y29" s="198">
        <f>IF(Y4="chi",Z4,"-")</f>
        <v>8</v>
      </c>
      <c r="Z29" s="199"/>
      <c r="AA29" s="198">
        <f>IF(AA4="lar",AB4,"-")</f>
        <v>13</v>
      </c>
      <c r="AB29" s="199"/>
      <c r="AC29" s="198">
        <f>IF(AC4="no",AD4,"-")</f>
        <v>4</v>
      </c>
      <c r="AD29" s="199"/>
      <c r="AE29" s="198">
        <f>IF(AE4="sea",AF4,"-")</f>
        <v>3</v>
      </c>
      <c r="AF29" s="199"/>
      <c r="AG29" s="198">
        <f>IF(AG4="oak",AH4,"-")</f>
        <v>16</v>
      </c>
      <c r="AH29" s="203"/>
      <c r="AJ29" s="26">
        <f t="shared" ref="AJ29:AJ46" si="19">COUNTIF(C29:AH29,"&gt;=1")</f>
        <v>13</v>
      </c>
    </row>
    <row r="30" spans="1:37" x14ac:dyDescent="0.35">
      <c r="B30" s="14" t="str">
        <f t="shared" si="18"/>
        <v>Ben</v>
      </c>
      <c r="C30" s="171">
        <f t="shared" ref="C30:C46" si="20">IF(C5="ind",D5,"-")</f>
        <v>15</v>
      </c>
      <c r="D30" s="172"/>
      <c r="E30" s="171">
        <f t="shared" ref="E30:E46" si="21">IF(E5="phi",F5,"-")</f>
        <v>8</v>
      </c>
      <c r="F30" s="172"/>
      <c r="G30" s="171" t="str">
        <f t="shared" ref="G30:G46" si="22">IF(G5="jax",H5,"-")</f>
        <v>-</v>
      </c>
      <c r="H30" s="172"/>
      <c r="I30" s="171">
        <f t="shared" ref="I30:I46" si="23">IF(I5="ten",J5,"-")</f>
        <v>12</v>
      </c>
      <c r="J30" s="172"/>
      <c r="K30" s="171" t="str">
        <f t="shared" ref="K30:K46" si="24">IF(K5="gb",L5,"-")</f>
        <v>-</v>
      </c>
      <c r="L30" s="172"/>
      <c r="M30" s="171">
        <f t="shared" ref="M30:M46" si="25">IF(M5="cle",N5,"-")</f>
        <v>11</v>
      </c>
      <c r="N30" s="172"/>
      <c r="O30" s="171">
        <f t="shared" ref="O30:O46" si="26">IF(O5="dal",P5,"-")</f>
        <v>10</v>
      </c>
      <c r="P30" s="172"/>
      <c r="Q30" s="171">
        <f t="shared" ref="Q30:Q46" si="27">IF(Q5="min",R5,"-")</f>
        <v>5</v>
      </c>
      <c r="R30" s="172"/>
      <c r="S30" s="171">
        <f t="shared" ref="S30:S46" si="28">IF(S5="ne",T5,"-")</f>
        <v>16</v>
      </c>
      <c r="T30" s="172"/>
      <c r="U30" s="171">
        <f t="shared" ref="U30:U46" si="29">IF(U5="atl",V5,"-")</f>
        <v>4</v>
      </c>
      <c r="V30" s="172"/>
      <c r="W30" s="171" t="str">
        <f t="shared" ref="W30:W46" si="30">IF(W5="bal",X5,"-")</f>
        <v>-</v>
      </c>
      <c r="X30" s="172"/>
      <c r="Y30" s="171">
        <f t="shared" ref="Y30:Y46" si="31">IF(Y5="chi",Z5,"-")</f>
        <v>9</v>
      </c>
      <c r="Z30" s="172"/>
      <c r="AA30" s="171">
        <f t="shared" ref="AA30:AA46" si="32">IF(AA5="lar",AB5,"-")</f>
        <v>14</v>
      </c>
      <c r="AB30" s="172"/>
      <c r="AC30" s="171">
        <f t="shared" ref="AC30:AC46" si="33">IF(AC5="no",AD5,"-")</f>
        <v>13</v>
      </c>
      <c r="AD30" s="172"/>
      <c r="AE30" s="171" t="str">
        <f t="shared" ref="AE30:AE46" si="34">IF(AE5="sea",AF5,"-")</f>
        <v>-</v>
      </c>
      <c r="AF30" s="172"/>
      <c r="AG30" s="171" t="str">
        <f t="shared" ref="AG30:AG46" si="35">IF(AG5="oak",AH5,"-")</f>
        <v>-</v>
      </c>
      <c r="AH30" s="173"/>
      <c r="AJ30" s="26">
        <f t="shared" si="19"/>
        <v>11</v>
      </c>
    </row>
    <row r="31" spans="1:37" x14ac:dyDescent="0.35">
      <c r="B31" s="13" t="str">
        <f t="shared" si="18"/>
        <v>Trevor</v>
      </c>
      <c r="C31" s="168">
        <f t="shared" si="20"/>
        <v>13</v>
      </c>
      <c r="D31" s="169"/>
      <c r="E31" s="168" t="str">
        <f t="shared" si="21"/>
        <v>-</v>
      </c>
      <c r="F31" s="169"/>
      <c r="G31" s="168">
        <f t="shared" si="22"/>
        <v>3</v>
      </c>
      <c r="H31" s="169"/>
      <c r="I31" s="168">
        <f t="shared" si="23"/>
        <v>14</v>
      </c>
      <c r="J31" s="169"/>
      <c r="K31" s="168">
        <f t="shared" si="24"/>
        <v>6</v>
      </c>
      <c r="L31" s="169"/>
      <c r="M31" s="168">
        <f t="shared" si="25"/>
        <v>10</v>
      </c>
      <c r="N31" s="169"/>
      <c r="O31" s="168">
        <f t="shared" si="26"/>
        <v>12</v>
      </c>
      <c r="P31" s="169"/>
      <c r="Q31" s="168">
        <f t="shared" si="27"/>
        <v>9</v>
      </c>
      <c r="R31" s="169"/>
      <c r="S31" s="168">
        <f t="shared" si="28"/>
        <v>15</v>
      </c>
      <c r="T31" s="169"/>
      <c r="U31" s="168">
        <f t="shared" si="29"/>
        <v>7</v>
      </c>
      <c r="V31" s="169"/>
      <c r="W31" s="168">
        <f t="shared" si="30"/>
        <v>1</v>
      </c>
      <c r="X31" s="169"/>
      <c r="Y31" s="168">
        <f t="shared" si="31"/>
        <v>8</v>
      </c>
      <c r="Z31" s="169"/>
      <c r="AA31" s="168">
        <f t="shared" si="32"/>
        <v>16</v>
      </c>
      <c r="AB31" s="169"/>
      <c r="AC31" s="168">
        <f t="shared" si="33"/>
        <v>11</v>
      </c>
      <c r="AD31" s="169"/>
      <c r="AE31" s="168" t="str">
        <f t="shared" si="34"/>
        <v>-</v>
      </c>
      <c r="AF31" s="169"/>
      <c r="AG31" s="168" t="str">
        <f t="shared" si="35"/>
        <v>-</v>
      </c>
      <c r="AH31" s="170"/>
      <c r="AJ31" s="26">
        <f t="shared" si="19"/>
        <v>13</v>
      </c>
    </row>
    <row r="32" spans="1:37" x14ac:dyDescent="0.35">
      <c r="B32" s="14" t="str">
        <f t="shared" si="18"/>
        <v>Alex</v>
      </c>
      <c r="C32" s="171">
        <f t="shared" si="20"/>
        <v>13</v>
      </c>
      <c r="D32" s="172"/>
      <c r="E32" s="171">
        <f t="shared" si="21"/>
        <v>4</v>
      </c>
      <c r="F32" s="172"/>
      <c r="G32" s="171" t="str">
        <f t="shared" si="22"/>
        <v>-</v>
      </c>
      <c r="H32" s="172"/>
      <c r="I32" s="171">
        <f t="shared" si="23"/>
        <v>12</v>
      </c>
      <c r="J32" s="172"/>
      <c r="K32" s="171">
        <f t="shared" si="24"/>
        <v>6</v>
      </c>
      <c r="L32" s="172"/>
      <c r="M32" s="171">
        <f t="shared" si="25"/>
        <v>10</v>
      </c>
      <c r="N32" s="172"/>
      <c r="O32" s="171">
        <f t="shared" si="26"/>
        <v>14</v>
      </c>
      <c r="P32" s="172"/>
      <c r="Q32" s="171">
        <f t="shared" si="27"/>
        <v>3</v>
      </c>
      <c r="R32" s="172"/>
      <c r="S32" s="171">
        <f t="shared" si="28"/>
        <v>15</v>
      </c>
      <c r="T32" s="172"/>
      <c r="U32" s="171">
        <f t="shared" si="29"/>
        <v>2</v>
      </c>
      <c r="V32" s="172"/>
      <c r="W32" s="171" t="str">
        <f t="shared" si="30"/>
        <v>-</v>
      </c>
      <c r="X32" s="172"/>
      <c r="Y32" s="171">
        <f t="shared" si="31"/>
        <v>7</v>
      </c>
      <c r="Z32" s="172"/>
      <c r="AA32" s="171">
        <f t="shared" si="32"/>
        <v>16</v>
      </c>
      <c r="AB32" s="172"/>
      <c r="AC32" s="171">
        <f t="shared" si="33"/>
        <v>11</v>
      </c>
      <c r="AD32" s="172"/>
      <c r="AE32" s="171" t="str">
        <f t="shared" si="34"/>
        <v>-</v>
      </c>
      <c r="AF32" s="172"/>
      <c r="AG32" s="171" t="str">
        <f t="shared" si="35"/>
        <v>-</v>
      </c>
      <c r="AH32" s="173"/>
      <c r="AJ32" s="26">
        <f t="shared" si="19"/>
        <v>12</v>
      </c>
    </row>
    <row r="33" spans="2:36" x14ac:dyDescent="0.35">
      <c r="B33" s="13" t="str">
        <f t="shared" si="18"/>
        <v>Katelyn</v>
      </c>
      <c r="C33" s="168">
        <f t="shared" si="20"/>
        <v>11</v>
      </c>
      <c r="D33" s="169"/>
      <c r="E33" s="168" t="str">
        <f t="shared" si="21"/>
        <v>-</v>
      </c>
      <c r="F33" s="169"/>
      <c r="G33" s="168" t="str">
        <f t="shared" si="22"/>
        <v>-</v>
      </c>
      <c r="H33" s="169"/>
      <c r="I33" s="168">
        <f t="shared" si="23"/>
        <v>12</v>
      </c>
      <c r="J33" s="169"/>
      <c r="K33" s="168">
        <f t="shared" si="24"/>
        <v>4</v>
      </c>
      <c r="L33" s="169"/>
      <c r="M33" s="168">
        <f t="shared" si="25"/>
        <v>10</v>
      </c>
      <c r="N33" s="169"/>
      <c r="O33" s="168">
        <f t="shared" si="26"/>
        <v>7</v>
      </c>
      <c r="P33" s="169"/>
      <c r="Q33" s="168">
        <f t="shared" si="27"/>
        <v>14</v>
      </c>
      <c r="R33" s="169"/>
      <c r="S33" s="168">
        <f t="shared" si="28"/>
        <v>16</v>
      </c>
      <c r="T33" s="169"/>
      <c r="U33" s="168" t="str">
        <f t="shared" si="29"/>
        <v>-</v>
      </c>
      <c r="V33" s="169"/>
      <c r="W33" s="168" t="str">
        <f t="shared" si="30"/>
        <v>-</v>
      </c>
      <c r="X33" s="169"/>
      <c r="Y33" s="168">
        <f t="shared" si="31"/>
        <v>13</v>
      </c>
      <c r="Z33" s="169"/>
      <c r="AA33" s="168">
        <f t="shared" si="32"/>
        <v>15</v>
      </c>
      <c r="AB33" s="169"/>
      <c r="AC33" s="168">
        <f t="shared" si="33"/>
        <v>8</v>
      </c>
      <c r="AD33" s="169"/>
      <c r="AE33" s="168" t="str">
        <f t="shared" si="34"/>
        <v>-</v>
      </c>
      <c r="AF33" s="169"/>
      <c r="AG33" s="168" t="str">
        <f t="shared" si="35"/>
        <v>-</v>
      </c>
      <c r="AH33" s="170"/>
      <c r="AJ33" s="26">
        <f t="shared" si="19"/>
        <v>10</v>
      </c>
    </row>
    <row r="34" spans="2:36" x14ac:dyDescent="0.35">
      <c r="B34" s="14" t="str">
        <f t="shared" si="18"/>
        <v>Shelby</v>
      </c>
      <c r="C34" s="171">
        <f t="shared" si="20"/>
        <v>10</v>
      </c>
      <c r="D34" s="172"/>
      <c r="E34" s="171" t="str">
        <f t="shared" si="21"/>
        <v>-</v>
      </c>
      <c r="F34" s="172"/>
      <c r="G34" s="171" t="str">
        <f t="shared" si="22"/>
        <v>-</v>
      </c>
      <c r="H34" s="172"/>
      <c r="I34" s="171">
        <f t="shared" si="23"/>
        <v>11</v>
      </c>
      <c r="J34" s="172"/>
      <c r="K34" s="171" t="str">
        <f t="shared" si="24"/>
        <v>-</v>
      </c>
      <c r="L34" s="172"/>
      <c r="M34" s="171" t="str">
        <f t="shared" si="25"/>
        <v>-</v>
      </c>
      <c r="N34" s="172"/>
      <c r="O34" s="171" t="str">
        <f t="shared" si="26"/>
        <v>-</v>
      </c>
      <c r="P34" s="172"/>
      <c r="Q34" s="171" t="str">
        <f t="shared" si="27"/>
        <v>-</v>
      </c>
      <c r="R34" s="172"/>
      <c r="S34" s="171">
        <f t="shared" si="28"/>
        <v>1</v>
      </c>
      <c r="T34" s="172"/>
      <c r="U34" s="171" t="str">
        <f t="shared" si="29"/>
        <v>-</v>
      </c>
      <c r="V34" s="172"/>
      <c r="W34" s="171" t="str">
        <f t="shared" si="30"/>
        <v>-</v>
      </c>
      <c r="X34" s="172"/>
      <c r="Y34" s="171">
        <f t="shared" si="31"/>
        <v>16</v>
      </c>
      <c r="Z34" s="172"/>
      <c r="AA34" s="171">
        <f t="shared" si="32"/>
        <v>15</v>
      </c>
      <c r="AB34" s="172"/>
      <c r="AC34" s="171">
        <f t="shared" si="33"/>
        <v>9</v>
      </c>
      <c r="AD34" s="172"/>
      <c r="AE34" s="171" t="str">
        <f t="shared" si="34"/>
        <v>-</v>
      </c>
      <c r="AF34" s="172"/>
      <c r="AG34" s="171">
        <f t="shared" si="35"/>
        <v>8</v>
      </c>
      <c r="AH34" s="173"/>
      <c r="AJ34" s="26">
        <f t="shared" si="19"/>
        <v>7</v>
      </c>
    </row>
    <row r="35" spans="2:36" x14ac:dyDescent="0.35">
      <c r="B35" s="13" t="str">
        <f t="shared" si="18"/>
        <v>Chris</v>
      </c>
      <c r="C35" s="168">
        <f t="shared" si="20"/>
        <v>14</v>
      </c>
      <c r="D35" s="169"/>
      <c r="E35" s="168" t="str">
        <f t="shared" si="21"/>
        <v>-</v>
      </c>
      <c r="F35" s="169"/>
      <c r="G35" s="168" t="str">
        <f t="shared" si="22"/>
        <v>-</v>
      </c>
      <c r="H35" s="169"/>
      <c r="I35" s="168">
        <f t="shared" si="23"/>
        <v>16</v>
      </c>
      <c r="J35" s="169"/>
      <c r="K35" s="168">
        <f t="shared" si="24"/>
        <v>10</v>
      </c>
      <c r="L35" s="169"/>
      <c r="M35" s="168">
        <f t="shared" si="25"/>
        <v>1</v>
      </c>
      <c r="N35" s="169"/>
      <c r="O35" s="168">
        <f t="shared" si="26"/>
        <v>11</v>
      </c>
      <c r="P35" s="169"/>
      <c r="Q35" s="168">
        <f t="shared" si="27"/>
        <v>8</v>
      </c>
      <c r="R35" s="169"/>
      <c r="S35" s="168">
        <f t="shared" si="28"/>
        <v>15</v>
      </c>
      <c r="T35" s="169"/>
      <c r="U35" s="168">
        <f t="shared" si="29"/>
        <v>6</v>
      </c>
      <c r="V35" s="169"/>
      <c r="W35" s="168" t="str">
        <f t="shared" si="30"/>
        <v>-</v>
      </c>
      <c r="X35" s="169"/>
      <c r="Y35" s="168">
        <f t="shared" si="31"/>
        <v>4</v>
      </c>
      <c r="Z35" s="169"/>
      <c r="AA35" s="168">
        <f t="shared" si="32"/>
        <v>13</v>
      </c>
      <c r="AB35" s="169"/>
      <c r="AC35" s="168">
        <f t="shared" si="33"/>
        <v>12</v>
      </c>
      <c r="AD35" s="169"/>
      <c r="AE35" s="168" t="str">
        <f t="shared" si="34"/>
        <v>-</v>
      </c>
      <c r="AF35" s="169"/>
      <c r="AG35" s="168" t="str">
        <f t="shared" si="35"/>
        <v>-</v>
      </c>
      <c r="AH35" s="170"/>
      <c r="AJ35" s="26">
        <f t="shared" si="19"/>
        <v>11</v>
      </c>
    </row>
    <row r="36" spans="2:36" x14ac:dyDescent="0.35">
      <c r="B36" s="14" t="str">
        <f t="shared" si="18"/>
        <v>Jeremy</v>
      </c>
      <c r="C36" s="171">
        <f t="shared" si="20"/>
        <v>12</v>
      </c>
      <c r="D36" s="172"/>
      <c r="E36" s="171" t="str">
        <f t="shared" si="21"/>
        <v>-</v>
      </c>
      <c r="F36" s="172"/>
      <c r="G36" s="171" t="str">
        <f t="shared" si="22"/>
        <v>-</v>
      </c>
      <c r="H36" s="172"/>
      <c r="I36" s="171">
        <f t="shared" si="23"/>
        <v>8</v>
      </c>
      <c r="J36" s="172"/>
      <c r="K36" s="171">
        <f t="shared" si="24"/>
        <v>14</v>
      </c>
      <c r="L36" s="172"/>
      <c r="M36" s="171">
        <f t="shared" si="25"/>
        <v>9</v>
      </c>
      <c r="N36" s="172"/>
      <c r="O36" s="171">
        <f t="shared" si="26"/>
        <v>11</v>
      </c>
      <c r="P36" s="172"/>
      <c r="Q36" s="171">
        <f t="shared" si="27"/>
        <v>13</v>
      </c>
      <c r="R36" s="172"/>
      <c r="S36" s="171">
        <f t="shared" si="28"/>
        <v>10</v>
      </c>
      <c r="T36" s="172"/>
      <c r="U36" s="171">
        <f t="shared" si="29"/>
        <v>5</v>
      </c>
      <c r="V36" s="172"/>
      <c r="W36" s="171" t="str">
        <f t="shared" si="30"/>
        <v>-</v>
      </c>
      <c r="X36" s="172"/>
      <c r="Y36" s="171">
        <f t="shared" si="31"/>
        <v>16</v>
      </c>
      <c r="Z36" s="172"/>
      <c r="AA36" s="171">
        <f t="shared" si="32"/>
        <v>15</v>
      </c>
      <c r="AB36" s="172"/>
      <c r="AC36" s="171">
        <f t="shared" si="33"/>
        <v>7</v>
      </c>
      <c r="AD36" s="172"/>
      <c r="AE36" s="171" t="str">
        <f t="shared" si="34"/>
        <v>-</v>
      </c>
      <c r="AF36" s="172"/>
      <c r="AG36" s="171" t="str">
        <f t="shared" si="35"/>
        <v>-</v>
      </c>
      <c r="AH36" s="173"/>
      <c r="AJ36" s="26">
        <f t="shared" si="19"/>
        <v>11</v>
      </c>
    </row>
    <row r="37" spans="2:36" x14ac:dyDescent="0.35">
      <c r="B37" s="13" t="str">
        <f t="shared" si="18"/>
        <v>Sam</v>
      </c>
      <c r="C37" s="168">
        <f t="shared" si="20"/>
        <v>16</v>
      </c>
      <c r="D37" s="169"/>
      <c r="E37" s="168" t="str">
        <f t="shared" si="21"/>
        <v>-</v>
      </c>
      <c r="F37" s="169"/>
      <c r="G37" s="168">
        <f t="shared" si="22"/>
        <v>14</v>
      </c>
      <c r="H37" s="169"/>
      <c r="I37" s="168">
        <f t="shared" si="23"/>
        <v>13</v>
      </c>
      <c r="J37" s="169"/>
      <c r="K37" s="168">
        <f t="shared" si="24"/>
        <v>12</v>
      </c>
      <c r="L37" s="169"/>
      <c r="M37" s="168">
        <f t="shared" si="25"/>
        <v>11</v>
      </c>
      <c r="N37" s="169"/>
      <c r="O37" s="168">
        <f t="shared" si="26"/>
        <v>10</v>
      </c>
      <c r="P37" s="169"/>
      <c r="Q37" s="168">
        <f t="shared" si="27"/>
        <v>9</v>
      </c>
      <c r="R37" s="169"/>
      <c r="S37" s="168">
        <f t="shared" si="28"/>
        <v>8</v>
      </c>
      <c r="T37" s="169"/>
      <c r="U37" s="168" t="str">
        <f t="shared" si="29"/>
        <v>-</v>
      </c>
      <c r="V37" s="169"/>
      <c r="W37" s="168" t="str">
        <f t="shared" si="30"/>
        <v>-</v>
      </c>
      <c r="X37" s="169"/>
      <c r="Y37" s="168">
        <f t="shared" si="31"/>
        <v>5</v>
      </c>
      <c r="Z37" s="169"/>
      <c r="AA37" s="168">
        <f t="shared" si="32"/>
        <v>4</v>
      </c>
      <c r="AB37" s="169"/>
      <c r="AC37" s="168">
        <f t="shared" si="33"/>
        <v>3</v>
      </c>
      <c r="AD37" s="169"/>
      <c r="AE37" s="168" t="str">
        <f t="shared" si="34"/>
        <v>-</v>
      </c>
      <c r="AF37" s="169"/>
      <c r="AG37" s="168" t="str">
        <f t="shared" si="35"/>
        <v>-</v>
      </c>
      <c r="AH37" s="170"/>
      <c r="AJ37" s="26">
        <f t="shared" si="19"/>
        <v>11</v>
      </c>
    </row>
    <row r="38" spans="2:36" x14ac:dyDescent="0.35">
      <c r="B38" s="14" t="str">
        <f t="shared" si="18"/>
        <v>Cody</v>
      </c>
      <c r="C38" s="171">
        <f t="shared" si="20"/>
        <v>13</v>
      </c>
      <c r="D38" s="172"/>
      <c r="E38" s="171" t="str">
        <f t="shared" si="21"/>
        <v>-</v>
      </c>
      <c r="F38" s="172"/>
      <c r="G38" s="171" t="str">
        <f t="shared" si="22"/>
        <v>-</v>
      </c>
      <c r="H38" s="172"/>
      <c r="I38" s="171">
        <f t="shared" si="23"/>
        <v>12</v>
      </c>
      <c r="J38" s="172"/>
      <c r="K38" s="171">
        <f t="shared" si="24"/>
        <v>6</v>
      </c>
      <c r="L38" s="172"/>
      <c r="M38" s="171">
        <f t="shared" si="25"/>
        <v>10</v>
      </c>
      <c r="N38" s="172"/>
      <c r="O38" s="171">
        <f t="shared" si="26"/>
        <v>5</v>
      </c>
      <c r="P38" s="172"/>
      <c r="Q38" s="171">
        <f t="shared" si="27"/>
        <v>11</v>
      </c>
      <c r="R38" s="172"/>
      <c r="S38" s="171">
        <f t="shared" si="28"/>
        <v>14</v>
      </c>
      <c r="T38" s="172"/>
      <c r="U38" s="171" t="str">
        <f t="shared" si="29"/>
        <v>-</v>
      </c>
      <c r="V38" s="172"/>
      <c r="W38" s="171" t="str">
        <f t="shared" si="30"/>
        <v>-</v>
      </c>
      <c r="X38" s="172"/>
      <c r="Y38" s="171">
        <f t="shared" si="31"/>
        <v>15</v>
      </c>
      <c r="Z38" s="172"/>
      <c r="AA38" s="171">
        <f t="shared" si="32"/>
        <v>16</v>
      </c>
      <c r="AB38" s="172"/>
      <c r="AC38" s="171">
        <f t="shared" si="33"/>
        <v>2</v>
      </c>
      <c r="AD38" s="172"/>
      <c r="AE38" s="171" t="str">
        <f t="shared" si="34"/>
        <v>-</v>
      </c>
      <c r="AF38" s="172"/>
      <c r="AG38" s="171" t="str">
        <f t="shared" si="35"/>
        <v>-</v>
      </c>
      <c r="AH38" s="173"/>
      <c r="AJ38" s="26">
        <f t="shared" si="19"/>
        <v>10</v>
      </c>
    </row>
    <row r="39" spans="2:36" x14ac:dyDescent="0.35">
      <c r="B39" s="13" t="str">
        <f t="shared" si="18"/>
        <v>Tom</v>
      </c>
      <c r="C39" s="168">
        <f t="shared" si="20"/>
        <v>13</v>
      </c>
      <c r="D39" s="169"/>
      <c r="E39" s="168">
        <f t="shared" si="21"/>
        <v>14</v>
      </c>
      <c r="F39" s="169"/>
      <c r="G39" s="168" t="str">
        <f t="shared" si="22"/>
        <v>-</v>
      </c>
      <c r="H39" s="169"/>
      <c r="I39" s="168">
        <f t="shared" si="23"/>
        <v>12</v>
      </c>
      <c r="J39" s="169"/>
      <c r="K39" s="168">
        <f t="shared" si="24"/>
        <v>1</v>
      </c>
      <c r="L39" s="169"/>
      <c r="M39" s="168">
        <f t="shared" si="25"/>
        <v>4</v>
      </c>
      <c r="N39" s="169"/>
      <c r="O39" s="168">
        <f t="shared" si="26"/>
        <v>11</v>
      </c>
      <c r="P39" s="169"/>
      <c r="Q39" s="168">
        <f t="shared" si="27"/>
        <v>8</v>
      </c>
      <c r="R39" s="169"/>
      <c r="S39" s="168">
        <f t="shared" si="28"/>
        <v>16</v>
      </c>
      <c r="T39" s="169"/>
      <c r="U39" s="168" t="str">
        <f t="shared" si="29"/>
        <v>-</v>
      </c>
      <c r="V39" s="169"/>
      <c r="W39" s="168" t="str">
        <f t="shared" si="30"/>
        <v>-</v>
      </c>
      <c r="X39" s="169"/>
      <c r="Y39" s="168">
        <f t="shared" si="31"/>
        <v>9</v>
      </c>
      <c r="Z39" s="169"/>
      <c r="AA39" s="168">
        <f t="shared" si="32"/>
        <v>15</v>
      </c>
      <c r="AB39" s="169"/>
      <c r="AC39" s="168">
        <f t="shared" si="33"/>
        <v>10</v>
      </c>
      <c r="AD39" s="169"/>
      <c r="AE39" s="168" t="str">
        <f t="shared" si="34"/>
        <v>-</v>
      </c>
      <c r="AF39" s="169"/>
      <c r="AG39" s="168">
        <f t="shared" si="35"/>
        <v>5</v>
      </c>
      <c r="AH39" s="170"/>
      <c r="AJ39" s="26">
        <f t="shared" si="19"/>
        <v>12</v>
      </c>
    </row>
    <row r="40" spans="2:36" x14ac:dyDescent="0.35">
      <c r="B40" s="14" t="str">
        <f t="shared" si="18"/>
        <v>Austin</v>
      </c>
      <c r="C40" s="171">
        <f t="shared" si="20"/>
        <v>9</v>
      </c>
      <c r="D40" s="172"/>
      <c r="E40" s="171" t="str">
        <f t="shared" si="21"/>
        <v>-</v>
      </c>
      <c r="F40" s="172"/>
      <c r="G40" s="171" t="str">
        <f t="shared" si="22"/>
        <v>-</v>
      </c>
      <c r="H40" s="172"/>
      <c r="I40" s="171">
        <f t="shared" si="23"/>
        <v>15</v>
      </c>
      <c r="J40" s="172"/>
      <c r="K40" s="171">
        <f t="shared" si="24"/>
        <v>6</v>
      </c>
      <c r="L40" s="172"/>
      <c r="M40" s="171">
        <f t="shared" si="25"/>
        <v>8</v>
      </c>
      <c r="N40" s="172"/>
      <c r="O40" s="171">
        <f t="shared" si="26"/>
        <v>12</v>
      </c>
      <c r="P40" s="172"/>
      <c r="Q40" s="171">
        <f t="shared" si="27"/>
        <v>3</v>
      </c>
      <c r="R40" s="172"/>
      <c r="S40" s="171">
        <f t="shared" si="28"/>
        <v>16</v>
      </c>
      <c r="T40" s="172"/>
      <c r="U40" s="171">
        <f t="shared" si="29"/>
        <v>10</v>
      </c>
      <c r="V40" s="172"/>
      <c r="W40" s="171" t="str">
        <f t="shared" si="30"/>
        <v>-</v>
      </c>
      <c r="X40" s="172"/>
      <c r="Y40" s="171">
        <f t="shared" si="31"/>
        <v>14</v>
      </c>
      <c r="Z40" s="172"/>
      <c r="AA40" s="171">
        <f t="shared" si="32"/>
        <v>13</v>
      </c>
      <c r="AB40" s="172"/>
      <c r="AC40" s="171">
        <f t="shared" si="33"/>
        <v>4</v>
      </c>
      <c r="AD40" s="172"/>
      <c r="AE40" s="171" t="str">
        <f t="shared" si="34"/>
        <v>-</v>
      </c>
      <c r="AF40" s="172"/>
      <c r="AG40" s="171" t="str">
        <f t="shared" si="35"/>
        <v>-</v>
      </c>
      <c r="AH40" s="173"/>
      <c r="AJ40" s="26">
        <f t="shared" si="19"/>
        <v>11</v>
      </c>
    </row>
    <row r="41" spans="2:36" x14ac:dyDescent="0.35">
      <c r="B41" s="13" t="str">
        <f t="shared" si="18"/>
        <v>Cecil</v>
      </c>
      <c r="C41" s="168">
        <f t="shared" si="20"/>
        <v>16</v>
      </c>
      <c r="D41" s="169"/>
      <c r="E41" s="168">
        <f t="shared" si="21"/>
        <v>3</v>
      </c>
      <c r="F41" s="169"/>
      <c r="G41" s="168" t="str">
        <f t="shared" si="22"/>
        <v>-</v>
      </c>
      <c r="H41" s="169"/>
      <c r="I41" s="168">
        <f t="shared" si="23"/>
        <v>15</v>
      </c>
      <c r="J41" s="169"/>
      <c r="K41" s="168">
        <f t="shared" si="24"/>
        <v>6</v>
      </c>
      <c r="L41" s="169"/>
      <c r="M41" s="168">
        <f t="shared" si="25"/>
        <v>10</v>
      </c>
      <c r="N41" s="169"/>
      <c r="O41" s="168">
        <f t="shared" si="26"/>
        <v>12</v>
      </c>
      <c r="P41" s="169"/>
      <c r="Q41" s="168">
        <f t="shared" si="27"/>
        <v>11</v>
      </c>
      <c r="R41" s="169"/>
      <c r="S41" s="168">
        <f t="shared" si="28"/>
        <v>14</v>
      </c>
      <c r="T41" s="169"/>
      <c r="U41" s="168">
        <f t="shared" si="29"/>
        <v>4</v>
      </c>
      <c r="V41" s="169"/>
      <c r="W41" s="168" t="str">
        <f t="shared" si="30"/>
        <v>-</v>
      </c>
      <c r="X41" s="169"/>
      <c r="Y41" s="168">
        <f t="shared" si="31"/>
        <v>7</v>
      </c>
      <c r="Z41" s="169"/>
      <c r="AA41" s="168">
        <f t="shared" si="32"/>
        <v>13</v>
      </c>
      <c r="AB41" s="169"/>
      <c r="AC41" s="168">
        <f t="shared" si="33"/>
        <v>5</v>
      </c>
      <c r="AD41" s="169"/>
      <c r="AE41" s="168" t="str">
        <f t="shared" si="34"/>
        <v>-</v>
      </c>
      <c r="AF41" s="169"/>
      <c r="AG41" s="168">
        <f t="shared" si="35"/>
        <v>1</v>
      </c>
      <c r="AH41" s="170"/>
      <c r="AJ41" s="26">
        <f t="shared" si="19"/>
        <v>13</v>
      </c>
    </row>
    <row r="42" spans="2:36" x14ac:dyDescent="0.35">
      <c r="B42" s="14" t="str">
        <f t="shared" si="18"/>
        <v>Thadd</v>
      </c>
      <c r="C42" s="171">
        <f t="shared" si="20"/>
        <v>11</v>
      </c>
      <c r="D42" s="172"/>
      <c r="E42" s="171">
        <f t="shared" si="21"/>
        <v>6</v>
      </c>
      <c r="F42" s="172"/>
      <c r="G42" s="171" t="str">
        <f t="shared" si="22"/>
        <v>-</v>
      </c>
      <c r="H42" s="172"/>
      <c r="I42" s="171">
        <f t="shared" si="23"/>
        <v>1</v>
      </c>
      <c r="J42" s="172"/>
      <c r="K42" s="171" t="str">
        <f t="shared" si="24"/>
        <v>-</v>
      </c>
      <c r="L42" s="172"/>
      <c r="M42" s="171">
        <f t="shared" si="25"/>
        <v>9</v>
      </c>
      <c r="N42" s="172"/>
      <c r="O42" s="171">
        <f t="shared" si="26"/>
        <v>8</v>
      </c>
      <c r="P42" s="172"/>
      <c r="Q42" s="171" t="str">
        <f t="shared" si="27"/>
        <v>-</v>
      </c>
      <c r="R42" s="172"/>
      <c r="S42" s="171">
        <f t="shared" si="28"/>
        <v>10</v>
      </c>
      <c r="T42" s="172"/>
      <c r="U42" s="171" t="str">
        <f t="shared" si="29"/>
        <v>-</v>
      </c>
      <c r="V42" s="172"/>
      <c r="W42" s="171" t="str">
        <f t="shared" si="30"/>
        <v>-</v>
      </c>
      <c r="X42" s="172"/>
      <c r="Y42" s="171">
        <f t="shared" si="31"/>
        <v>14</v>
      </c>
      <c r="Z42" s="172"/>
      <c r="AA42" s="171">
        <f t="shared" si="32"/>
        <v>16</v>
      </c>
      <c r="AB42" s="172"/>
      <c r="AC42" s="171">
        <f t="shared" si="33"/>
        <v>2</v>
      </c>
      <c r="AD42" s="172"/>
      <c r="AE42" s="171" t="str">
        <f t="shared" si="34"/>
        <v>-</v>
      </c>
      <c r="AF42" s="172"/>
      <c r="AG42" s="171" t="str">
        <f t="shared" si="35"/>
        <v>-</v>
      </c>
      <c r="AH42" s="173"/>
      <c r="AJ42" s="26">
        <f t="shared" si="19"/>
        <v>9</v>
      </c>
    </row>
    <row r="43" spans="2:36" x14ac:dyDescent="0.35">
      <c r="B43" s="13" t="s">
        <v>3</v>
      </c>
      <c r="C43" s="168">
        <f t="shared" si="20"/>
        <v>7</v>
      </c>
      <c r="D43" s="169"/>
      <c r="E43" s="168">
        <f t="shared" si="21"/>
        <v>3</v>
      </c>
      <c r="F43" s="169"/>
      <c r="G43" s="168" t="str">
        <f t="shared" si="22"/>
        <v>-</v>
      </c>
      <c r="H43" s="169"/>
      <c r="I43" s="168">
        <f t="shared" si="23"/>
        <v>11</v>
      </c>
      <c r="J43" s="169"/>
      <c r="K43" s="168">
        <f t="shared" si="24"/>
        <v>5</v>
      </c>
      <c r="L43" s="169"/>
      <c r="M43" s="168">
        <f t="shared" si="25"/>
        <v>12</v>
      </c>
      <c r="N43" s="169"/>
      <c r="O43" s="168">
        <f t="shared" si="26"/>
        <v>14</v>
      </c>
      <c r="P43" s="169"/>
      <c r="Q43" s="168">
        <f t="shared" si="27"/>
        <v>8</v>
      </c>
      <c r="R43" s="169"/>
      <c r="S43" s="168">
        <f t="shared" si="28"/>
        <v>16</v>
      </c>
      <c r="T43" s="169"/>
      <c r="U43" s="168">
        <f t="shared" si="29"/>
        <v>10</v>
      </c>
      <c r="V43" s="169"/>
      <c r="W43" s="168" t="str">
        <f t="shared" si="30"/>
        <v>-</v>
      </c>
      <c r="X43" s="169"/>
      <c r="Y43" s="168">
        <f t="shared" si="31"/>
        <v>13</v>
      </c>
      <c r="Z43" s="169"/>
      <c r="AA43" s="168">
        <f t="shared" si="32"/>
        <v>15</v>
      </c>
      <c r="AB43" s="169"/>
      <c r="AC43" s="168">
        <f t="shared" si="33"/>
        <v>1</v>
      </c>
      <c r="AD43" s="169"/>
      <c r="AE43" s="168">
        <f t="shared" si="34"/>
        <v>4</v>
      </c>
      <c r="AF43" s="169"/>
      <c r="AG43" s="168">
        <f t="shared" si="35"/>
        <v>9</v>
      </c>
      <c r="AH43" s="170"/>
      <c r="AJ43" s="26">
        <f t="shared" si="19"/>
        <v>14</v>
      </c>
    </row>
    <row r="44" spans="2:36" x14ac:dyDescent="0.35">
      <c r="B44" s="50" t="s">
        <v>184</v>
      </c>
      <c r="C44" s="171">
        <f t="shared" si="20"/>
        <v>14</v>
      </c>
      <c r="D44" s="172"/>
      <c r="E44" s="171" t="str">
        <f t="shared" si="21"/>
        <v>-</v>
      </c>
      <c r="F44" s="172"/>
      <c r="G44" s="171" t="str">
        <f t="shared" si="22"/>
        <v>-</v>
      </c>
      <c r="H44" s="172"/>
      <c r="I44" s="171">
        <f t="shared" si="23"/>
        <v>10</v>
      </c>
      <c r="J44" s="172"/>
      <c r="K44" s="171">
        <f t="shared" si="24"/>
        <v>5</v>
      </c>
      <c r="L44" s="172"/>
      <c r="M44" s="171">
        <f t="shared" si="25"/>
        <v>7</v>
      </c>
      <c r="N44" s="172"/>
      <c r="O44" s="171">
        <f t="shared" si="26"/>
        <v>4</v>
      </c>
      <c r="P44" s="172"/>
      <c r="Q44" s="171">
        <f t="shared" si="27"/>
        <v>2</v>
      </c>
      <c r="R44" s="172"/>
      <c r="S44" s="171">
        <f t="shared" si="28"/>
        <v>16</v>
      </c>
      <c r="T44" s="172"/>
      <c r="U44" s="171">
        <f t="shared" si="29"/>
        <v>3</v>
      </c>
      <c r="V44" s="172"/>
      <c r="W44" s="171">
        <f t="shared" si="30"/>
        <v>1</v>
      </c>
      <c r="X44" s="172"/>
      <c r="Y44" s="171">
        <f t="shared" si="31"/>
        <v>13</v>
      </c>
      <c r="Z44" s="172"/>
      <c r="AA44" s="171">
        <f t="shared" si="32"/>
        <v>15</v>
      </c>
      <c r="AB44" s="172"/>
      <c r="AC44" s="171">
        <f t="shared" si="33"/>
        <v>12</v>
      </c>
      <c r="AD44" s="172"/>
      <c r="AE44" s="171" t="str">
        <f t="shared" si="34"/>
        <v>-</v>
      </c>
      <c r="AF44" s="172"/>
      <c r="AG44" s="171" t="str">
        <f t="shared" si="35"/>
        <v>-</v>
      </c>
      <c r="AH44" s="173"/>
      <c r="AI44" s="26"/>
      <c r="AJ44" s="26">
        <f t="shared" si="19"/>
        <v>12</v>
      </c>
    </row>
    <row r="45" spans="2:36" x14ac:dyDescent="0.35">
      <c r="B45" s="13" t="s">
        <v>230</v>
      </c>
      <c r="C45" s="168">
        <f t="shared" si="20"/>
        <v>12</v>
      </c>
      <c r="D45" s="169"/>
      <c r="E45" s="168" t="str">
        <f t="shared" si="21"/>
        <v>-</v>
      </c>
      <c r="F45" s="169"/>
      <c r="G45" s="168" t="str">
        <f t="shared" si="22"/>
        <v>-</v>
      </c>
      <c r="H45" s="169"/>
      <c r="I45" s="168">
        <f t="shared" si="23"/>
        <v>13</v>
      </c>
      <c r="J45" s="169"/>
      <c r="K45" s="168">
        <f t="shared" si="24"/>
        <v>11</v>
      </c>
      <c r="L45" s="169"/>
      <c r="M45" s="168">
        <f t="shared" si="25"/>
        <v>10</v>
      </c>
      <c r="N45" s="169"/>
      <c r="O45" s="168" t="str">
        <f t="shared" si="26"/>
        <v>-</v>
      </c>
      <c r="P45" s="169"/>
      <c r="Q45" s="168">
        <f t="shared" si="27"/>
        <v>6</v>
      </c>
      <c r="R45" s="169"/>
      <c r="S45" s="168">
        <f t="shared" si="28"/>
        <v>15</v>
      </c>
      <c r="T45" s="169"/>
      <c r="U45" s="168">
        <f t="shared" si="29"/>
        <v>5</v>
      </c>
      <c r="V45" s="169"/>
      <c r="W45" s="168" t="str">
        <f t="shared" si="30"/>
        <v>-</v>
      </c>
      <c r="X45" s="169"/>
      <c r="Y45" s="168" t="str">
        <f t="shared" si="31"/>
        <v>-</v>
      </c>
      <c r="Z45" s="169"/>
      <c r="AA45" s="168">
        <f t="shared" si="32"/>
        <v>14</v>
      </c>
      <c r="AB45" s="169"/>
      <c r="AC45" s="168">
        <f t="shared" si="33"/>
        <v>9</v>
      </c>
      <c r="AD45" s="169"/>
      <c r="AE45" s="168" t="str">
        <f t="shared" si="34"/>
        <v>-</v>
      </c>
      <c r="AF45" s="169"/>
      <c r="AG45" s="168" t="str">
        <f t="shared" si="35"/>
        <v>-</v>
      </c>
      <c r="AH45" s="170"/>
      <c r="AI45" s="26"/>
      <c r="AJ45" s="26">
        <f t="shared" si="19"/>
        <v>9</v>
      </c>
    </row>
    <row r="46" spans="2:36" ht="15" thickBot="1" x14ac:dyDescent="0.4">
      <c r="B46" s="80" t="s">
        <v>185</v>
      </c>
      <c r="C46" s="174">
        <f t="shared" si="20"/>
        <v>14</v>
      </c>
      <c r="D46" s="175"/>
      <c r="E46" s="174" t="str">
        <f t="shared" si="21"/>
        <v>-</v>
      </c>
      <c r="F46" s="175"/>
      <c r="G46" s="174" t="str">
        <f t="shared" si="22"/>
        <v>-</v>
      </c>
      <c r="H46" s="175"/>
      <c r="I46" s="174">
        <f t="shared" si="23"/>
        <v>13</v>
      </c>
      <c r="J46" s="175"/>
      <c r="K46" s="174">
        <f t="shared" si="24"/>
        <v>8</v>
      </c>
      <c r="L46" s="175"/>
      <c r="M46" s="174">
        <f t="shared" si="25"/>
        <v>11</v>
      </c>
      <c r="N46" s="175"/>
      <c r="O46" s="174">
        <f t="shared" si="26"/>
        <v>9</v>
      </c>
      <c r="P46" s="175"/>
      <c r="Q46" s="174">
        <f t="shared" si="27"/>
        <v>2</v>
      </c>
      <c r="R46" s="175"/>
      <c r="S46" s="174">
        <f t="shared" si="28"/>
        <v>15</v>
      </c>
      <c r="T46" s="175"/>
      <c r="U46" s="174">
        <f t="shared" si="29"/>
        <v>4</v>
      </c>
      <c r="V46" s="175"/>
      <c r="W46" s="174">
        <f t="shared" si="30"/>
        <v>3</v>
      </c>
      <c r="X46" s="175"/>
      <c r="Y46" s="174">
        <f t="shared" si="31"/>
        <v>10</v>
      </c>
      <c r="Z46" s="175"/>
      <c r="AA46" s="174">
        <f t="shared" si="32"/>
        <v>16</v>
      </c>
      <c r="AB46" s="175"/>
      <c r="AC46" s="174">
        <f t="shared" si="33"/>
        <v>12</v>
      </c>
      <c r="AD46" s="175"/>
      <c r="AE46" s="174" t="str">
        <f t="shared" si="34"/>
        <v>-</v>
      </c>
      <c r="AF46" s="175"/>
      <c r="AG46" s="174">
        <f t="shared" si="35"/>
        <v>1</v>
      </c>
      <c r="AH46" s="176"/>
      <c r="AI46" s="26"/>
      <c r="AJ46" s="26">
        <f t="shared" si="19"/>
        <v>13</v>
      </c>
    </row>
    <row r="47" spans="2:36" x14ac:dyDescent="0.35">
      <c r="L47" s="12"/>
    </row>
    <row r="49" spans="5:5" x14ac:dyDescent="0.35">
      <c r="E49" t="s">
        <v>33</v>
      </c>
    </row>
  </sheetData>
  <mergeCells count="338">
    <mergeCell ref="B2:AJ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G3:AH3"/>
    <mergeCell ref="U3:V3"/>
    <mergeCell ref="W3:X3"/>
    <mergeCell ref="Y3:Z3"/>
    <mergeCell ref="AA3:AB3"/>
    <mergeCell ref="AC3:AD3"/>
    <mergeCell ref="AE3:AF3"/>
    <mergeCell ref="AE28:AF28"/>
    <mergeCell ref="AG28:AH28"/>
    <mergeCell ref="U28:V28"/>
    <mergeCell ref="W28:X28"/>
    <mergeCell ref="Y28:Z28"/>
    <mergeCell ref="AA28:AB28"/>
    <mergeCell ref="AC28:AD28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E29:F29"/>
    <mergeCell ref="G29:H29"/>
    <mergeCell ref="I29:J29"/>
    <mergeCell ref="K29:L29"/>
    <mergeCell ref="M29:N29"/>
    <mergeCell ref="O29:P29"/>
    <mergeCell ref="Q29:R29"/>
    <mergeCell ref="S28:T28"/>
    <mergeCell ref="AG22:AH22"/>
    <mergeCell ref="C23:AI23"/>
    <mergeCell ref="C28:D28"/>
    <mergeCell ref="E28:F28"/>
    <mergeCell ref="G28:H28"/>
    <mergeCell ref="I28:J28"/>
    <mergeCell ref="K28:L28"/>
    <mergeCell ref="M28:N28"/>
    <mergeCell ref="O28:P28"/>
    <mergeCell ref="Q28:R28"/>
    <mergeCell ref="U22:V22"/>
    <mergeCell ref="W22:X22"/>
    <mergeCell ref="Y22:Z22"/>
    <mergeCell ref="AA22:AB22"/>
    <mergeCell ref="AC22:AD22"/>
    <mergeCell ref="AE22:AF22"/>
    <mergeCell ref="AE29:AF29"/>
    <mergeCell ref="AG29:AH29"/>
    <mergeCell ref="C30:D30"/>
    <mergeCell ref="E30:F30"/>
    <mergeCell ref="G30:H30"/>
    <mergeCell ref="I30:J30"/>
    <mergeCell ref="K30:L30"/>
    <mergeCell ref="M30:N30"/>
    <mergeCell ref="O30:P30"/>
    <mergeCell ref="Q30:R30"/>
    <mergeCell ref="S29:T29"/>
    <mergeCell ref="U29:V29"/>
    <mergeCell ref="W29:X29"/>
    <mergeCell ref="Y29:Z29"/>
    <mergeCell ref="AA29:AB29"/>
    <mergeCell ref="AC29:AD29"/>
    <mergeCell ref="AE30:AF30"/>
    <mergeCell ref="AG30:AH30"/>
    <mergeCell ref="U30:V30"/>
    <mergeCell ref="W30:X30"/>
    <mergeCell ref="Y30:Z30"/>
    <mergeCell ref="AA30:AB30"/>
    <mergeCell ref="AC30:AD30"/>
    <mergeCell ref="C29:D29"/>
    <mergeCell ref="C31:D31"/>
    <mergeCell ref="E31:F31"/>
    <mergeCell ref="G31:H31"/>
    <mergeCell ref="I31:J31"/>
    <mergeCell ref="K31:L31"/>
    <mergeCell ref="M31:N31"/>
    <mergeCell ref="O31:P31"/>
    <mergeCell ref="Q31:R31"/>
    <mergeCell ref="S30:T30"/>
    <mergeCell ref="S32:T32"/>
    <mergeCell ref="AE31:AF31"/>
    <mergeCell ref="AG31:AH31"/>
    <mergeCell ref="C32:D32"/>
    <mergeCell ref="E32:F32"/>
    <mergeCell ref="G32:H32"/>
    <mergeCell ref="I32:J32"/>
    <mergeCell ref="K32:L32"/>
    <mergeCell ref="M32:N32"/>
    <mergeCell ref="O32:P32"/>
    <mergeCell ref="Q32:R32"/>
    <mergeCell ref="S31:T31"/>
    <mergeCell ref="U31:V31"/>
    <mergeCell ref="W31:X31"/>
    <mergeCell ref="Y31:Z31"/>
    <mergeCell ref="AA31:AB31"/>
    <mergeCell ref="AC31:AD31"/>
    <mergeCell ref="AE32:AF32"/>
    <mergeCell ref="AG32:AH32"/>
    <mergeCell ref="U32:V32"/>
    <mergeCell ref="W32:X32"/>
    <mergeCell ref="Y32:Z32"/>
    <mergeCell ref="AA32:AB32"/>
    <mergeCell ref="AC32:AD32"/>
    <mergeCell ref="AG33:AH33"/>
    <mergeCell ref="C34:D34"/>
    <mergeCell ref="E34:F34"/>
    <mergeCell ref="G34:H34"/>
    <mergeCell ref="I34:J34"/>
    <mergeCell ref="K34:L34"/>
    <mergeCell ref="M34:N34"/>
    <mergeCell ref="O34:P34"/>
    <mergeCell ref="Q34:R34"/>
    <mergeCell ref="S33:T33"/>
    <mergeCell ref="U33:V33"/>
    <mergeCell ref="W33:X33"/>
    <mergeCell ref="Y33:Z33"/>
    <mergeCell ref="AA33:AB33"/>
    <mergeCell ref="AC33:AD33"/>
    <mergeCell ref="AE34:AF34"/>
    <mergeCell ref="AG34:AH34"/>
    <mergeCell ref="U34:V34"/>
    <mergeCell ref="W34:X34"/>
    <mergeCell ref="Y34:Z34"/>
    <mergeCell ref="AA34:AB34"/>
    <mergeCell ref="AC34:AD34"/>
    <mergeCell ref="C33:D33"/>
    <mergeCell ref="E33:F33"/>
    <mergeCell ref="G35:H35"/>
    <mergeCell ref="I35:J35"/>
    <mergeCell ref="K35:L35"/>
    <mergeCell ref="M35:N35"/>
    <mergeCell ref="O35:P35"/>
    <mergeCell ref="Q35:R35"/>
    <mergeCell ref="S34:T34"/>
    <mergeCell ref="AE33:AF33"/>
    <mergeCell ref="G33:H33"/>
    <mergeCell ref="I33:J33"/>
    <mergeCell ref="K33:L33"/>
    <mergeCell ref="M33:N33"/>
    <mergeCell ref="O33:P33"/>
    <mergeCell ref="Q33:R33"/>
    <mergeCell ref="AE35:AF35"/>
    <mergeCell ref="AG35:AH35"/>
    <mergeCell ref="C36:D36"/>
    <mergeCell ref="E36:F36"/>
    <mergeCell ref="G36:H36"/>
    <mergeCell ref="I36:J36"/>
    <mergeCell ref="K36:L36"/>
    <mergeCell ref="M36:N36"/>
    <mergeCell ref="O36:P36"/>
    <mergeCell ref="Q36:R36"/>
    <mergeCell ref="S35:T35"/>
    <mergeCell ref="U35:V35"/>
    <mergeCell ref="W35:X35"/>
    <mergeCell ref="Y35:Z35"/>
    <mergeCell ref="AA35:AB35"/>
    <mergeCell ref="AC35:AD35"/>
    <mergeCell ref="AE36:AF36"/>
    <mergeCell ref="AG36:AH36"/>
    <mergeCell ref="U36:V36"/>
    <mergeCell ref="W36:X36"/>
    <mergeCell ref="Y36:Z36"/>
    <mergeCell ref="AA36:AB36"/>
    <mergeCell ref="AC36:AD36"/>
    <mergeCell ref="C35:D35"/>
    <mergeCell ref="E35:F35"/>
    <mergeCell ref="C37:D37"/>
    <mergeCell ref="E37:F37"/>
    <mergeCell ref="G37:H37"/>
    <mergeCell ref="I37:J37"/>
    <mergeCell ref="K37:L37"/>
    <mergeCell ref="M37:N37"/>
    <mergeCell ref="O37:P37"/>
    <mergeCell ref="Q37:R37"/>
    <mergeCell ref="S36:T36"/>
    <mergeCell ref="S38:T38"/>
    <mergeCell ref="AE37:AF37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C39:D39"/>
    <mergeCell ref="E39:F39"/>
    <mergeCell ref="G41:H41"/>
    <mergeCell ref="I41:J41"/>
    <mergeCell ref="K41:L41"/>
    <mergeCell ref="M41:N41"/>
    <mergeCell ref="O41:P41"/>
    <mergeCell ref="Q41:R41"/>
    <mergeCell ref="S40:T40"/>
    <mergeCell ref="AE39:AF39"/>
    <mergeCell ref="G39:H39"/>
    <mergeCell ref="I39:J39"/>
    <mergeCell ref="K39:L39"/>
    <mergeCell ref="M39:N39"/>
    <mergeCell ref="O39:P39"/>
    <mergeCell ref="Q39:R39"/>
    <mergeCell ref="AE41:AF41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C41:D41"/>
    <mergeCell ref="E41:F41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S44:T44"/>
    <mergeCell ref="AE43:AF43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AE44:AF44"/>
    <mergeCell ref="AG44:AH44"/>
    <mergeCell ref="U44:V44"/>
    <mergeCell ref="W44:X44"/>
    <mergeCell ref="Y44:Z44"/>
    <mergeCell ref="AA44:AB44"/>
    <mergeCell ref="AC44:AD44"/>
    <mergeCell ref="C46:D46"/>
    <mergeCell ref="E46:F46"/>
    <mergeCell ref="G46:H46"/>
    <mergeCell ref="I46:J46"/>
    <mergeCell ref="K46:L46"/>
    <mergeCell ref="M46:N46"/>
    <mergeCell ref="O46:P46"/>
    <mergeCell ref="Q46:R46"/>
    <mergeCell ref="S45:T45"/>
    <mergeCell ref="C45:D45"/>
    <mergeCell ref="E45:F45"/>
    <mergeCell ref="G45:H45"/>
    <mergeCell ref="I45:J45"/>
    <mergeCell ref="K45:L45"/>
    <mergeCell ref="M45:N45"/>
    <mergeCell ref="O45:P45"/>
    <mergeCell ref="Q45:R45"/>
    <mergeCell ref="AE46:AF46"/>
    <mergeCell ref="AG46:AH46"/>
    <mergeCell ref="S46:T46"/>
    <mergeCell ref="U46:V46"/>
    <mergeCell ref="W46:X46"/>
    <mergeCell ref="Y46:Z46"/>
    <mergeCell ref="AA46:AB46"/>
    <mergeCell ref="AC46:AD46"/>
    <mergeCell ref="AE45:AF45"/>
    <mergeCell ref="AG45:AH45"/>
    <mergeCell ref="U45:V45"/>
    <mergeCell ref="W45:X45"/>
    <mergeCell ref="Y45:Z45"/>
    <mergeCell ref="AA45:AB45"/>
    <mergeCell ref="AC45:AD45"/>
  </mergeCells>
  <conditionalFormatting sqref="AI4:AI21">
    <cfRule type="cellIs" dxfId="110" priority="2" operator="equal">
      <formula>136</formula>
    </cfRule>
  </conditionalFormatting>
  <conditionalFormatting sqref="C4:AI22">
    <cfRule type="cellIs" dxfId="109" priority="3" operator="equal">
      <formula>"OAK"</formula>
    </cfRule>
    <cfRule type="cellIs" dxfId="108" priority="4" operator="equal">
      <formula>"LAR"</formula>
    </cfRule>
    <cfRule type="cellIs" dxfId="107" priority="5" operator="equal">
      <formula>"DET"</formula>
    </cfRule>
    <cfRule type="cellIs" dxfId="106" priority="6" operator="equal">
      <formula>"NYJ"</formula>
    </cfRule>
    <cfRule type="cellIs" dxfId="105" priority="7" operator="equal">
      <formula>"GB"</formula>
    </cfRule>
    <cfRule type="cellIs" dxfId="104" priority="8" operator="equal">
      <formula>"CHI"</formula>
    </cfRule>
    <cfRule type="cellIs" dxfId="103" priority="9" operator="equal">
      <formula>"ARI"</formula>
    </cfRule>
    <cfRule type="cellIs" dxfId="102" priority="10" operator="equal">
      <formula>"WAS"</formula>
    </cfRule>
    <cfRule type="cellIs" dxfId="101" priority="11" operator="equal">
      <formula>"CAR"</formula>
    </cfRule>
    <cfRule type="cellIs" dxfId="100" priority="12" operator="equal">
      <formula>"DAL"</formula>
    </cfRule>
    <cfRule type="cellIs" dxfId="99" priority="13" operator="equal">
      <formula>"DEN"</formula>
    </cfRule>
    <cfRule type="cellIs" dxfId="98" priority="14" operator="equal">
      <formula>"SEA"</formula>
    </cfRule>
    <cfRule type="cellIs" dxfId="97" priority="15" operator="equal">
      <formula>"LAC"</formula>
    </cfRule>
    <cfRule type="cellIs" dxfId="96" priority="16" operator="equal">
      <formula>"KC"</formula>
    </cfRule>
    <cfRule type="cellIs" dxfId="95" priority="17" operator="equal">
      <formula>"CLE"</formula>
    </cfRule>
    <cfRule type="cellIs" dxfId="94" priority="18" operator="equal">
      <formula>"PIT"</formula>
    </cfRule>
    <cfRule type="cellIs" dxfId="93" priority="19" operator="equal">
      <formula>"IND"</formula>
    </cfRule>
    <cfRule type="cellIs" dxfId="92" priority="20" operator="equal">
      <formula>"CIN"</formula>
    </cfRule>
    <cfRule type="cellIs" dxfId="91" priority="21" operator="equal">
      <formula>"MIA"</formula>
    </cfRule>
    <cfRule type="cellIs" dxfId="90" priority="22" operator="equal">
      <formula>"TEN"</formula>
    </cfRule>
    <cfRule type="cellIs" dxfId="89" priority="23" operator="equal">
      <formula>"MIN"</formula>
    </cfRule>
    <cfRule type="cellIs" dxfId="88" priority="24" operator="equal">
      <formula>"SF"</formula>
    </cfRule>
    <cfRule type="cellIs" dxfId="87" priority="25" operator="equal">
      <formula>"NE"</formula>
    </cfRule>
    <cfRule type="cellIs" dxfId="86" priority="26" operator="equal">
      <formula>"HOU"</formula>
    </cfRule>
    <cfRule type="cellIs" dxfId="85" priority="27" operator="equal">
      <formula>"NO"</formula>
    </cfRule>
    <cfRule type="cellIs" dxfId="84" priority="28" operator="equal">
      <formula>"TB"</formula>
    </cfRule>
    <cfRule type="cellIs" dxfId="83" priority="29" operator="equal">
      <formula>"NYG"</formula>
    </cfRule>
    <cfRule type="cellIs" dxfId="82" priority="30" operator="equal">
      <formula>"JAX"</formula>
    </cfRule>
    <cfRule type="cellIs" dxfId="81" priority="31" operator="equal">
      <formula>"BAL"</formula>
    </cfRule>
    <cfRule type="cellIs" dxfId="80" priority="32" operator="equal">
      <formula>"BUF"</formula>
    </cfRule>
    <cfRule type="cellIs" dxfId="79" priority="33" operator="equal">
      <formula>"PHI"</formula>
    </cfRule>
    <cfRule type="cellIs" dxfId="78" priority="34" operator="equal">
      <formula>"ATL"</formula>
    </cfRule>
  </conditionalFormatting>
  <conditionalFormatting sqref="AJ4:AJ21">
    <cfRule type="top10" dxfId="77" priority="1" rank="1"/>
  </conditionalFormatting>
  <hyperlinks>
    <hyperlink ref="C3" r:id="rId1" xr:uid="{B76A61EF-439F-4975-BB33-AF3A18816FA3}"/>
    <hyperlink ref="E3" r:id="rId2" xr:uid="{818B49C4-2A7A-4CE0-8082-7F0F76C3E826}"/>
    <hyperlink ref="G3" r:id="rId3" xr:uid="{3CD4BA8F-1478-435E-8665-C0BF4DDEF297}"/>
    <hyperlink ref="I3" r:id="rId4" xr:uid="{B018C8C4-7AA3-49D9-9C1B-F209A148525D}"/>
    <hyperlink ref="K3" r:id="rId5" xr:uid="{AE045BEA-FEB6-46DB-B095-01A6432CC5BC}"/>
    <hyperlink ref="Q3" r:id="rId6" xr:uid="{524FB772-BAEA-4EBF-95B8-634C6C1D9DD4}"/>
    <hyperlink ref="S3" r:id="rId7" xr:uid="{CDBA9566-6964-400E-B3CB-EB655211E3A4}"/>
    <hyperlink ref="U3" r:id="rId8" xr:uid="{36B5D107-0478-48B4-8719-EDD1F64B4F79}"/>
    <hyperlink ref="W3" r:id="rId9" xr:uid="{5E24FF94-5E10-4289-A2D6-6022DC868E55}"/>
    <hyperlink ref="Y3" r:id="rId10" xr:uid="{C6F33FD2-3853-44F5-BE6C-5643A6D4B664}"/>
    <hyperlink ref="AA3" r:id="rId11" xr:uid="{9F1A867E-EC9C-4160-A130-A93EF8E99190}"/>
    <hyperlink ref="AC3" r:id="rId12" xr:uid="{4C084122-612C-4673-AB5F-EE2F6258F61F}"/>
    <hyperlink ref="AE3" r:id="rId13" xr:uid="{A949731E-32EA-4EF3-9216-1FDD09793C8A}"/>
    <hyperlink ref="AG3" r:id="rId14" xr:uid="{E32DBC39-A34F-496E-801C-465F779E867D}"/>
    <hyperlink ref="M3" r:id="rId15" xr:uid="{00B29EC4-DB1F-48F5-8FCE-AF45A714A803}"/>
    <hyperlink ref="O3" r:id="rId16" xr:uid="{3F626EA8-6B3D-4858-B3C3-167B536438A7}"/>
  </hyperlinks>
  <pageMargins left="0.7" right="0.7" top="0.75" bottom="0.75" header="0.3" footer="0.3"/>
  <pageSetup orientation="portrait" r:id="rId17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BB3FA-8BC9-4199-ABD7-0A454CACC20B}">
  <dimension ref="A1:AJ49"/>
  <sheetViews>
    <sheetView showGridLines="0" showZeros="0" zoomScale="93" zoomScaleNormal="93" workbookViewId="0">
      <selection activeCell="AG29" sqref="AG29:AH29"/>
    </sheetView>
  </sheetViews>
  <sheetFormatPr defaultRowHeight="14.5" x14ac:dyDescent="0.35"/>
  <cols>
    <col min="1" max="1" width="3.26953125" customWidth="1"/>
    <col min="2" max="2" width="9.81640625" bestFit="1" customWidth="1"/>
    <col min="3" max="3" width="6.453125" customWidth="1"/>
    <col min="4" max="4" width="2.81640625" customWidth="1"/>
    <col min="5" max="5" width="6.453125" customWidth="1"/>
    <col min="6" max="6" width="2.81640625" customWidth="1"/>
    <col min="7" max="7" width="6.453125" customWidth="1"/>
    <col min="8" max="8" width="2.81640625" customWidth="1"/>
    <col min="9" max="9" width="6.453125" customWidth="1"/>
    <col min="10" max="10" width="2.81640625" customWidth="1"/>
    <col min="11" max="11" width="6.453125" customWidth="1"/>
    <col min="12" max="12" width="2.81640625" customWidth="1"/>
    <col min="13" max="13" width="6.453125" customWidth="1"/>
    <col min="14" max="14" width="2.81640625" customWidth="1"/>
    <col min="15" max="15" width="6.453125" customWidth="1"/>
    <col min="16" max="16" width="2.81640625" customWidth="1"/>
    <col min="17" max="17" width="6.453125" customWidth="1"/>
    <col min="18" max="18" width="2.81640625" customWidth="1"/>
    <col min="19" max="19" width="6.453125" customWidth="1"/>
    <col min="20" max="20" width="2.81640625" customWidth="1"/>
    <col min="21" max="21" width="6.453125" customWidth="1"/>
    <col min="22" max="22" width="2.81640625" customWidth="1"/>
    <col min="23" max="23" width="6.453125" customWidth="1"/>
    <col min="24" max="24" width="2.81640625" customWidth="1"/>
    <col min="25" max="25" width="6.453125" customWidth="1"/>
    <col min="26" max="26" width="2.81640625" customWidth="1"/>
    <col min="27" max="27" width="6.453125" customWidth="1"/>
    <col min="28" max="28" width="2.81640625" customWidth="1"/>
    <col min="29" max="29" width="6.453125" customWidth="1"/>
    <col min="30" max="30" width="2.81640625" customWidth="1"/>
    <col min="31" max="31" width="6.453125" customWidth="1"/>
    <col min="32" max="32" width="2.81640625" customWidth="1"/>
    <col min="33" max="33" width="6.453125" customWidth="1"/>
    <col min="34" max="34" width="2.81640625" customWidth="1"/>
    <col min="35" max="35" width="8.7265625" hidden="1" customWidth="1"/>
    <col min="36" max="36" width="8.6328125" customWidth="1"/>
  </cols>
  <sheetData>
    <row r="1" spans="1:36" ht="12" customHeight="1" x14ac:dyDescent="0.35">
      <c r="A1" t="s">
        <v>33</v>
      </c>
    </row>
    <row r="2" spans="1:36" ht="15" thickBot="1" x14ac:dyDescent="0.4">
      <c r="B2" s="177" t="s">
        <v>182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</row>
    <row r="3" spans="1:36" ht="15" thickBot="1" x14ac:dyDescent="0.4">
      <c r="B3" s="2" t="s">
        <v>0</v>
      </c>
      <c r="C3" s="201" t="s">
        <v>374</v>
      </c>
      <c r="D3" s="202"/>
      <c r="E3" s="201" t="s">
        <v>375</v>
      </c>
      <c r="F3" s="202"/>
      <c r="G3" s="201" t="s">
        <v>376</v>
      </c>
      <c r="H3" s="202"/>
      <c r="I3" s="201" t="s">
        <v>378</v>
      </c>
      <c r="J3" s="202"/>
      <c r="K3" s="201" t="s">
        <v>379</v>
      </c>
      <c r="L3" s="188"/>
      <c r="M3" s="201" t="s">
        <v>380</v>
      </c>
      <c r="N3" s="188"/>
      <c r="O3" s="201" t="s">
        <v>381</v>
      </c>
      <c r="P3" s="202"/>
      <c r="Q3" s="201" t="s">
        <v>382</v>
      </c>
      <c r="R3" s="202"/>
      <c r="S3" s="201" t="s">
        <v>383</v>
      </c>
      <c r="T3" s="202"/>
      <c r="U3" s="201" t="s">
        <v>384</v>
      </c>
      <c r="V3" s="202"/>
      <c r="W3" s="201" t="s">
        <v>385</v>
      </c>
      <c r="X3" s="202"/>
      <c r="Y3" s="201" t="s">
        <v>386</v>
      </c>
      <c r="Z3" s="202"/>
      <c r="AA3" s="201" t="s">
        <v>387</v>
      </c>
      <c r="AB3" s="202"/>
      <c r="AC3" s="201" t="s">
        <v>388</v>
      </c>
      <c r="AD3" s="202"/>
      <c r="AE3" s="201" t="s">
        <v>389</v>
      </c>
      <c r="AF3" s="202"/>
      <c r="AG3" s="201" t="s">
        <v>377</v>
      </c>
      <c r="AH3" s="202"/>
      <c r="AI3" s="33" t="s">
        <v>69</v>
      </c>
      <c r="AJ3" s="118" t="s">
        <v>32</v>
      </c>
    </row>
    <row r="4" spans="1:36" x14ac:dyDescent="0.35">
      <c r="A4">
        <f t="shared" ref="A4:A21" si="0">RANK(AJ4,$AJ$4:$AJ$21,0)</f>
        <v>15</v>
      </c>
      <c r="B4" s="52" t="s">
        <v>1</v>
      </c>
      <c r="C4" s="5" t="s">
        <v>190</v>
      </c>
      <c r="D4" s="117">
        <v>6</v>
      </c>
      <c r="E4" s="5" t="s">
        <v>249</v>
      </c>
      <c r="F4" s="117">
        <v>5</v>
      </c>
      <c r="G4" s="5" t="s">
        <v>189</v>
      </c>
      <c r="H4" s="117">
        <v>8</v>
      </c>
      <c r="I4" s="5" t="s">
        <v>143</v>
      </c>
      <c r="J4" s="117">
        <v>13</v>
      </c>
      <c r="K4" s="5" t="s">
        <v>232</v>
      </c>
      <c r="L4" s="117">
        <v>9</v>
      </c>
      <c r="M4" s="5" t="s">
        <v>180</v>
      </c>
      <c r="N4" s="117">
        <v>15</v>
      </c>
      <c r="O4" s="5" t="s">
        <v>193</v>
      </c>
      <c r="P4" s="117">
        <v>1</v>
      </c>
      <c r="Q4" s="5" t="s">
        <v>192</v>
      </c>
      <c r="R4" s="117">
        <v>14</v>
      </c>
      <c r="S4" s="5" t="s">
        <v>127</v>
      </c>
      <c r="T4" s="117">
        <v>7</v>
      </c>
      <c r="U4" s="5" t="s">
        <v>148</v>
      </c>
      <c r="V4" s="117">
        <v>2</v>
      </c>
      <c r="W4" s="5" t="s">
        <v>145</v>
      </c>
      <c r="X4" s="117">
        <v>12</v>
      </c>
      <c r="Y4" s="5" t="s">
        <v>147</v>
      </c>
      <c r="Z4" s="117">
        <v>3</v>
      </c>
      <c r="AA4" s="5" t="s">
        <v>149</v>
      </c>
      <c r="AB4" s="117">
        <v>4</v>
      </c>
      <c r="AC4" s="5" t="s">
        <v>181</v>
      </c>
      <c r="AD4" s="117">
        <v>11</v>
      </c>
      <c r="AE4" s="5" t="s">
        <v>146</v>
      </c>
      <c r="AF4" s="117">
        <v>10</v>
      </c>
      <c r="AG4" s="5" t="s">
        <v>150</v>
      </c>
      <c r="AH4" s="117">
        <v>16</v>
      </c>
      <c r="AI4" s="7">
        <f>SUM(D4:AH4)</f>
        <v>136</v>
      </c>
      <c r="AJ4" s="7">
        <f t="shared" ref="AJ4:AJ21" si="1">SUM(C29,E29,G29,I29,K29,M29,O29,Q29,S29,U29,W29,Y29,AA29,AC29,AE29,AG29)</f>
        <v>99</v>
      </c>
    </row>
    <row r="5" spans="1:36" x14ac:dyDescent="0.35">
      <c r="A5">
        <f>RANK(AJ5,$AJ$4:$AJ$21,0)</f>
        <v>12</v>
      </c>
      <c r="B5" s="8" t="s">
        <v>11</v>
      </c>
      <c r="C5" s="9" t="s">
        <v>207</v>
      </c>
      <c r="D5" s="10">
        <v>13</v>
      </c>
      <c r="E5" s="9" t="s">
        <v>251</v>
      </c>
      <c r="F5" s="10">
        <v>1</v>
      </c>
      <c r="G5" s="9" t="s">
        <v>206</v>
      </c>
      <c r="H5" s="10">
        <v>10</v>
      </c>
      <c r="I5" s="9" t="s">
        <v>218</v>
      </c>
      <c r="J5" s="10">
        <v>6</v>
      </c>
      <c r="K5" s="9" t="s">
        <v>223</v>
      </c>
      <c r="L5" s="10">
        <v>3</v>
      </c>
      <c r="M5" s="9" t="s">
        <v>215</v>
      </c>
      <c r="N5" s="10">
        <v>14</v>
      </c>
      <c r="O5" s="9" t="s">
        <v>211</v>
      </c>
      <c r="P5" s="10">
        <v>5</v>
      </c>
      <c r="Q5" s="9" t="s">
        <v>210</v>
      </c>
      <c r="R5" s="10">
        <v>7</v>
      </c>
      <c r="S5" s="9" t="s">
        <v>209</v>
      </c>
      <c r="T5" s="10">
        <v>12</v>
      </c>
      <c r="U5" s="9" t="s">
        <v>208</v>
      </c>
      <c r="V5" s="10">
        <v>4</v>
      </c>
      <c r="W5" s="9" t="s">
        <v>214</v>
      </c>
      <c r="X5" s="10">
        <v>11</v>
      </c>
      <c r="Y5" s="9" t="s">
        <v>243</v>
      </c>
      <c r="Z5" s="10">
        <v>2</v>
      </c>
      <c r="AA5" s="9" t="s">
        <v>235</v>
      </c>
      <c r="AB5" s="10">
        <v>9</v>
      </c>
      <c r="AC5" s="9" t="s">
        <v>220</v>
      </c>
      <c r="AD5" s="10">
        <v>15</v>
      </c>
      <c r="AE5" s="9" t="s">
        <v>216</v>
      </c>
      <c r="AF5" s="10">
        <v>16</v>
      </c>
      <c r="AG5" s="9" t="s">
        <v>229</v>
      </c>
      <c r="AH5" s="10">
        <v>8</v>
      </c>
      <c r="AI5" s="11">
        <f>SUM(D5:AH5)</f>
        <v>136</v>
      </c>
      <c r="AJ5" s="11">
        <f>SUM(C30,E30,G30,I30,K30,M30,O30,Q30,S30,U30,W30,Y30,AA30,AC30,AE30,AG30)</f>
        <v>107</v>
      </c>
    </row>
    <row r="6" spans="1:36" x14ac:dyDescent="0.35">
      <c r="A6">
        <f t="shared" si="0"/>
        <v>4</v>
      </c>
      <c r="B6" s="4" t="s">
        <v>2</v>
      </c>
      <c r="C6" s="5" t="s">
        <v>190</v>
      </c>
      <c r="D6" s="166">
        <v>9</v>
      </c>
      <c r="E6" s="5" t="s">
        <v>249</v>
      </c>
      <c r="F6" s="166">
        <v>1</v>
      </c>
      <c r="G6" s="5" t="s">
        <v>189</v>
      </c>
      <c r="H6" s="166">
        <v>10</v>
      </c>
      <c r="I6" s="5" t="s">
        <v>143</v>
      </c>
      <c r="J6" s="166">
        <v>7</v>
      </c>
      <c r="K6" s="5" t="s">
        <v>232</v>
      </c>
      <c r="L6" s="166">
        <v>8</v>
      </c>
      <c r="M6" s="5" t="s">
        <v>180</v>
      </c>
      <c r="N6" s="166">
        <v>12</v>
      </c>
      <c r="O6" s="5" t="s">
        <v>193</v>
      </c>
      <c r="P6" s="166">
        <v>2</v>
      </c>
      <c r="Q6" s="5" t="s">
        <v>192</v>
      </c>
      <c r="R6" s="166">
        <v>13</v>
      </c>
      <c r="S6" s="5" t="s">
        <v>127</v>
      </c>
      <c r="T6" s="166">
        <v>11</v>
      </c>
      <c r="U6" s="5" t="s">
        <v>148</v>
      </c>
      <c r="V6" s="166">
        <v>3</v>
      </c>
      <c r="W6" s="5" t="s">
        <v>145</v>
      </c>
      <c r="X6" s="166">
        <v>16</v>
      </c>
      <c r="Y6" s="5" t="s">
        <v>147</v>
      </c>
      <c r="Z6" s="166">
        <v>4</v>
      </c>
      <c r="AA6" s="5" t="s">
        <v>149</v>
      </c>
      <c r="AB6" s="166">
        <v>6</v>
      </c>
      <c r="AC6" s="5" t="s">
        <v>181</v>
      </c>
      <c r="AD6" s="166">
        <v>14</v>
      </c>
      <c r="AE6" s="5" t="s">
        <v>146</v>
      </c>
      <c r="AF6" s="166">
        <v>15</v>
      </c>
      <c r="AG6" s="5" t="s">
        <v>194</v>
      </c>
      <c r="AH6" s="166">
        <v>5</v>
      </c>
      <c r="AI6" s="7">
        <f t="shared" ref="AI6:AI21" si="2">SUM(D6:AH6)</f>
        <v>136</v>
      </c>
      <c r="AJ6" s="7">
        <f t="shared" si="1"/>
        <v>116</v>
      </c>
    </row>
    <row r="7" spans="1:36" x14ac:dyDescent="0.35">
      <c r="A7">
        <f t="shared" si="0"/>
        <v>1</v>
      </c>
      <c r="B7" s="8" t="s">
        <v>5</v>
      </c>
      <c r="C7" s="9" t="s">
        <v>207</v>
      </c>
      <c r="D7" s="10">
        <v>3</v>
      </c>
      <c r="E7" s="9" t="s">
        <v>251</v>
      </c>
      <c r="F7" s="10">
        <v>5</v>
      </c>
      <c r="G7" s="9" t="s">
        <v>206</v>
      </c>
      <c r="H7" s="10">
        <v>9</v>
      </c>
      <c r="I7" s="9" t="s">
        <v>218</v>
      </c>
      <c r="J7" s="10">
        <v>8</v>
      </c>
      <c r="K7" s="9" t="s">
        <v>223</v>
      </c>
      <c r="L7" s="10">
        <v>6</v>
      </c>
      <c r="M7" s="9" t="s">
        <v>215</v>
      </c>
      <c r="N7" s="10">
        <v>13</v>
      </c>
      <c r="O7" s="9" t="s">
        <v>237</v>
      </c>
      <c r="P7" s="10">
        <v>4</v>
      </c>
      <c r="Q7" s="9" t="s">
        <v>210</v>
      </c>
      <c r="R7" s="10">
        <v>16</v>
      </c>
      <c r="S7" s="9" t="s">
        <v>209</v>
      </c>
      <c r="T7" s="10">
        <v>1</v>
      </c>
      <c r="U7" s="9" t="s">
        <v>225</v>
      </c>
      <c r="V7" s="10">
        <v>2</v>
      </c>
      <c r="W7" s="9" t="s">
        <v>214</v>
      </c>
      <c r="X7" s="10">
        <v>15</v>
      </c>
      <c r="Y7" s="9" t="s">
        <v>221</v>
      </c>
      <c r="Z7" s="10">
        <v>11</v>
      </c>
      <c r="AA7" s="9" t="s">
        <v>235</v>
      </c>
      <c r="AB7" s="10">
        <v>7</v>
      </c>
      <c r="AC7" s="9" t="s">
        <v>220</v>
      </c>
      <c r="AD7" s="10">
        <v>12</v>
      </c>
      <c r="AE7" s="9" t="s">
        <v>216</v>
      </c>
      <c r="AF7" s="10">
        <v>14</v>
      </c>
      <c r="AG7" s="9" t="s">
        <v>229</v>
      </c>
      <c r="AH7" s="10">
        <v>10</v>
      </c>
      <c r="AI7" s="11">
        <f t="shared" si="2"/>
        <v>136</v>
      </c>
      <c r="AJ7" s="11">
        <f t="shared" si="1"/>
        <v>127</v>
      </c>
    </row>
    <row r="8" spans="1:36" x14ac:dyDescent="0.35">
      <c r="A8">
        <f t="shared" si="0"/>
        <v>10</v>
      </c>
      <c r="B8" s="4" t="s">
        <v>13</v>
      </c>
      <c r="C8" s="5" t="s">
        <v>207</v>
      </c>
      <c r="D8" s="167">
        <v>6</v>
      </c>
      <c r="E8" s="5" t="s">
        <v>251</v>
      </c>
      <c r="F8" s="167">
        <v>5</v>
      </c>
      <c r="G8" s="5" t="s">
        <v>206</v>
      </c>
      <c r="H8" s="167">
        <v>9</v>
      </c>
      <c r="I8" s="5" t="s">
        <v>218</v>
      </c>
      <c r="J8" s="167">
        <v>11</v>
      </c>
      <c r="K8" s="5" t="s">
        <v>223</v>
      </c>
      <c r="L8" s="167">
        <v>8</v>
      </c>
      <c r="M8" s="5" t="s">
        <v>215</v>
      </c>
      <c r="N8" s="167">
        <v>16</v>
      </c>
      <c r="O8" s="5" t="s">
        <v>211</v>
      </c>
      <c r="P8" s="167">
        <v>3</v>
      </c>
      <c r="Q8" s="5" t="s">
        <v>210</v>
      </c>
      <c r="R8" s="167">
        <v>15</v>
      </c>
      <c r="S8" s="5" t="s">
        <v>209</v>
      </c>
      <c r="T8" s="167">
        <v>10</v>
      </c>
      <c r="U8" s="5" t="s">
        <v>208</v>
      </c>
      <c r="V8" s="167">
        <v>4</v>
      </c>
      <c r="W8" s="5" t="s">
        <v>214</v>
      </c>
      <c r="X8" s="167">
        <v>14</v>
      </c>
      <c r="Y8" s="5" t="s">
        <v>221</v>
      </c>
      <c r="Z8" s="167">
        <v>1</v>
      </c>
      <c r="AA8" s="5" t="s">
        <v>235</v>
      </c>
      <c r="AB8" s="167">
        <v>7</v>
      </c>
      <c r="AC8" s="5" t="s">
        <v>220</v>
      </c>
      <c r="AD8" s="167">
        <v>12</v>
      </c>
      <c r="AE8" s="5" t="s">
        <v>216</v>
      </c>
      <c r="AF8" s="167">
        <v>13</v>
      </c>
      <c r="AG8" s="5" t="s">
        <v>229</v>
      </c>
      <c r="AH8" s="167">
        <v>2</v>
      </c>
      <c r="AI8" s="7">
        <f t="shared" si="2"/>
        <v>136</v>
      </c>
      <c r="AJ8" s="7">
        <f t="shared" si="1"/>
        <v>108</v>
      </c>
    </row>
    <row r="9" spans="1:36" x14ac:dyDescent="0.35">
      <c r="A9">
        <f t="shared" si="0"/>
        <v>13</v>
      </c>
      <c r="B9" s="8" t="s">
        <v>9</v>
      </c>
      <c r="C9" s="9" t="s">
        <v>234</v>
      </c>
      <c r="D9" s="10">
        <v>2</v>
      </c>
      <c r="E9" s="9" t="s">
        <v>204</v>
      </c>
      <c r="F9" s="10">
        <v>3</v>
      </c>
      <c r="G9" s="9" t="s">
        <v>189</v>
      </c>
      <c r="H9" s="10">
        <v>8</v>
      </c>
      <c r="I9" s="9" t="s">
        <v>143</v>
      </c>
      <c r="J9" s="10">
        <v>10</v>
      </c>
      <c r="K9" s="9" t="s">
        <v>232</v>
      </c>
      <c r="L9" s="10">
        <v>9</v>
      </c>
      <c r="M9" s="9" t="s">
        <v>180</v>
      </c>
      <c r="N9" s="10">
        <v>14</v>
      </c>
      <c r="O9" s="9" t="s">
        <v>109</v>
      </c>
      <c r="P9" s="10">
        <v>5</v>
      </c>
      <c r="Q9" s="9" t="s">
        <v>192</v>
      </c>
      <c r="R9" s="10">
        <v>16</v>
      </c>
      <c r="S9" s="9" t="s">
        <v>127</v>
      </c>
      <c r="T9" s="10">
        <v>7</v>
      </c>
      <c r="U9" s="9" t="s">
        <v>191</v>
      </c>
      <c r="V9" s="10">
        <v>6</v>
      </c>
      <c r="W9" s="9" t="s">
        <v>203</v>
      </c>
      <c r="X9" s="10">
        <v>1</v>
      </c>
      <c r="Y9" s="9" t="s">
        <v>110</v>
      </c>
      <c r="Z9" s="10">
        <v>4</v>
      </c>
      <c r="AA9" s="9" t="s">
        <v>149</v>
      </c>
      <c r="AB9" s="10">
        <v>11</v>
      </c>
      <c r="AC9" s="9" t="s">
        <v>181</v>
      </c>
      <c r="AD9" s="10">
        <v>15</v>
      </c>
      <c r="AE9" s="9" t="s">
        <v>146</v>
      </c>
      <c r="AF9" s="10">
        <v>13</v>
      </c>
      <c r="AG9" s="9" t="s">
        <v>194</v>
      </c>
      <c r="AH9" s="10">
        <v>12</v>
      </c>
      <c r="AI9" s="11">
        <f t="shared" si="2"/>
        <v>136</v>
      </c>
      <c r="AJ9" s="11">
        <f t="shared" si="1"/>
        <v>103</v>
      </c>
    </row>
    <row r="10" spans="1:36" x14ac:dyDescent="0.35">
      <c r="A10">
        <f t="shared" si="0"/>
        <v>13</v>
      </c>
      <c r="B10" s="4" t="s">
        <v>10</v>
      </c>
      <c r="C10" s="5" t="s">
        <v>207</v>
      </c>
      <c r="D10" s="166">
        <v>10</v>
      </c>
      <c r="E10" s="5" t="s">
        <v>251</v>
      </c>
      <c r="F10" s="166">
        <v>1</v>
      </c>
      <c r="G10" s="5" t="s">
        <v>206</v>
      </c>
      <c r="H10" s="166">
        <v>13</v>
      </c>
      <c r="I10" s="5" t="s">
        <v>218</v>
      </c>
      <c r="J10" s="166">
        <v>15</v>
      </c>
      <c r="K10" s="5" t="s">
        <v>223</v>
      </c>
      <c r="L10" s="166">
        <v>9</v>
      </c>
      <c r="M10" s="5" t="s">
        <v>215</v>
      </c>
      <c r="N10" s="166">
        <v>14</v>
      </c>
      <c r="O10" s="5" t="s">
        <v>211</v>
      </c>
      <c r="P10" s="166">
        <v>4</v>
      </c>
      <c r="Q10" s="5" t="s">
        <v>210</v>
      </c>
      <c r="R10" s="166">
        <v>16</v>
      </c>
      <c r="S10" s="5" t="s">
        <v>209</v>
      </c>
      <c r="T10" s="166">
        <v>5</v>
      </c>
      <c r="U10" s="5" t="s">
        <v>208</v>
      </c>
      <c r="V10" s="166">
        <v>7</v>
      </c>
      <c r="W10" s="5" t="s">
        <v>214</v>
      </c>
      <c r="X10" s="166">
        <v>12</v>
      </c>
      <c r="Y10" s="5" t="s">
        <v>243</v>
      </c>
      <c r="Z10" s="166">
        <v>2</v>
      </c>
      <c r="AA10" s="5" t="s">
        <v>235</v>
      </c>
      <c r="AB10" s="166">
        <v>11</v>
      </c>
      <c r="AC10" s="5" t="s">
        <v>220</v>
      </c>
      <c r="AD10" s="166">
        <v>8</v>
      </c>
      <c r="AE10" s="5" t="s">
        <v>216</v>
      </c>
      <c r="AF10" s="166">
        <v>6</v>
      </c>
      <c r="AG10" s="5" t="s">
        <v>229</v>
      </c>
      <c r="AH10" s="166">
        <v>3</v>
      </c>
      <c r="AI10" s="7">
        <f t="shared" si="2"/>
        <v>136</v>
      </c>
      <c r="AJ10" s="7">
        <f t="shared" si="1"/>
        <v>103</v>
      </c>
    </row>
    <row r="11" spans="1:36" x14ac:dyDescent="0.35">
      <c r="A11">
        <f t="shared" si="0"/>
        <v>2</v>
      </c>
      <c r="B11" s="8" t="s">
        <v>14</v>
      </c>
      <c r="C11" s="9" t="s">
        <v>207</v>
      </c>
      <c r="D11" s="10">
        <v>4</v>
      </c>
      <c r="E11" s="9" t="s">
        <v>244</v>
      </c>
      <c r="F11" s="10">
        <v>3</v>
      </c>
      <c r="G11" s="9" t="s">
        <v>206</v>
      </c>
      <c r="H11" s="10">
        <v>11</v>
      </c>
      <c r="I11" s="9" t="s">
        <v>218</v>
      </c>
      <c r="J11" s="10">
        <v>5</v>
      </c>
      <c r="K11" s="9" t="s">
        <v>223</v>
      </c>
      <c r="L11" s="10">
        <v>10</v>
      </c>
      <c r="M11" s="9" t="s">
        <v>215</v>
      </c>
      <c r="N11" s="10">
        <v>13</v>
      </c>
      <c r="O11" s="9" t="s">
        <v>237</v>
      </c>
      <c r="P11" s="10">
        <v>2</v>
      </c>
      <c r="Q11" s="9" t="s">
        <v>210</v>
      </c>
      <c r="R11" s="10">
        <v>12</v>
      </c>
      <c r="S11" s="9" t="s">
        <v>209</v>
      </c>
      <c r="T11" s="10">
        <v>9</v>
      </c>
      <c r="U11" s="9" t="s">
        <v>225</v>
      </c>
      <c r="V11" s="10">
        <v>8</v>
      </c>
      <c r="W11" s="9" t="s">
        <v>214</v>
      </c>
      <c r="X11" s="10">
        <v>7</v>
      </c>
      <c r="Y11" s="9" t="s">
        <v>221</v>
      </c>
      <c r="Z11" s="10">
        <v>6</v>
      </c>
      <c r="AA11" s="9" t="s">
        <v>235</v>
      </c>
      <c r="AB11" s="10">
        <v>14</v>
      </c>
      <c r="AC11" s="9" t="s">
        <v>220</v>
      </c>
      <c r="AD11" s="10">
        <v>16</v>
      </c>
      <c r="AE11" s="9" t="s">
        <v>216</v>
      </c>
      <c r="AF11" s="10">
        <v>15</v>
      </c>
      <c r="AG11" s="9" t="s">
        <v>229</v>
      </c>
      <c r="AH11" s="10">
        <v>1</v>
      </c>
      <c r="AI11" s="11">
        <f t="shared" si="2"/>
        <v>136</v>
      </c>
      <c r="AJ11" s="11">
        <f t="shared" si="1"/>
        <v>119</v>
      </c>
    </row>
    <row r="12" spans="1:36" x14ac:dyDescent="0.35">
      <c r="A12">
        <f t="shared" si="0"/>
        <v>17</v>
      </c>
      <c r="B12" s="4" t="s">
        <v>12</v>
      </c>
      <c r="C12" s="5"/>
      <c r="D12" s="119"/>
      <c r="E12" s="5"/>
      <c r="F12" s="119"/>
      <c r="G12" s="5"/>
      <c r="H12" s="119"/>
      <c r="I12" s="5"/>
      <c r="J12" s="119"/>
      <c r="K12" s="5"/>
      <c r="L12" s="119"/>
      <c r="M12" s="5"/>
      <c r="N12" s="119"/>
      <c r="O12" s="5"/>
      <c r="P12" s="119"/>
      <c r="Q12" s="5"/>
      <c r="R12" s="119"/>
      <c r="S12" s="5"/>
      <c r="T12" s="119"/>
      <c r="U12" s="5"/>
      <c r="V12" s="119"/>
      <c r="W12" s="5"/>
      <c r="X12" s="119"/>
      <c r="Y12" s="5"/>
      <c r="Z12" s="119"/>
      <c r="AA12" s="5"/>
      <c r="AB12" s="119"/>
      <c r="AC12" s="5"/>
      <c r="AD12" s="119"/>
      <c r="AE12" s="5"/>
      <c r="AF12" s="119"/>
      <c r="AG12" s="5"/>
      <c r="AH12" s="119"/>
      <c r="AI12" s="7">
        <f t="shared" si="2"/>
        <v>0</v>
      </c>
      <c r="AJ12" s="7">
        <f t="shared" si="1"/>
        <v>0</v>
      </c>
    </row>
    <row r="13" spans="1:36" x14ac:dyDescent="0.35">
      <c r="A13">
        <f t="shared" si="0"/>
        <v>6</v>
      </c>
      <c r="B13" s="8" t="s">
        <v>8</v>
      </c>
      <c r="C13" s="9" t="s">
        <v>190</v>
      </c>
      <c r="D13" s="10">
        <v>7</v>
      </c>
      <c r="E13" s="9" t="s">
        <v>249</v>
      </c>
      <c r="F13" s="10">
        <v>5</v>
      </c>
      <c r="G13" s="9" t="s">
        <v>189</v>
      </c>
      <c r="H13" s="10">
        <v>8</v>
      </c>
      <c r="I13" s="9" t="s">
        <v>143</v>
      </c>
      <c r="J13" s="10">
        <v>11</v>
      </c>
      <c r="K13" s="9" t="s">
        <v>232</v>
      </c>
      <c r="L13" s="10">
        <v>6</v>
      </c>
      <c r="M13" s="9" t="s">
        <v>180</v>
      </c>
      <c r="N13" s="10">
        <v>15</v>
      </c>
      <c r="O13" s="9" t="s">
        <v>193</v>
      </c>
      <c r="P13" s="10">
        <v>2</v>
      </c>
      <c r="Q13" s="9" t="s">
        <v>192</v>
      </c>
      <c r="R13" s="10">
        <v>16</v>
      </c>
      <c r="S13" s="9" t="s">
        <v>127</v>
      </c>
      <c r="T13" s="10">
        <v>1</v>
      </c>
      <c r="U13" s="9" t="s">
        <v>191</v>
      </c>
      <c r="V13" s="10">
        <v>4</v>
      </c>
      <c r="W13" s="9" t="s">
        <v>145</v>
      </c>
      <c r="X13" s="10">
        <v>12</v>
      </c>
      <c r="Y13" s="9" t="s">
        <v>147</v>
      </c>
      <c r="Z13" s="10">
        <v>10</v>
      </c>
      <c r="AA13" s="9" t="s">
        <v>149</v>
      </c>
      <c r="AB13" s="10">
        <v>9</v>
      </c>
      <c r="AC13" s="9" t="s">
        <v>181</v>
      </c>
      <c r="AD13" s="10">
        <v>14</v>
      </c>
      <c r="AE13" s="9" t="s">
        <v>146</v>
      </c>
      <c r="AF13" s="10">
        <v>13</v>
      </c>
      <c r="AG13" s="9" t="s">
        <v>150</v>
      </c>
      <c r="AH13" s="10">
        <v>3</v>
      </c>
      <c r="AI13" s="11">
        <f t="shared" si="2"/>
        <v>136</v>
      </c>
      <c r="AJ13" s="11">
        <f t="shared" si="1"/>
        <v>115</v>
      </c>
    </row>
    <row r="14" spans="1:36" x14ac:dyDescent="0.35">
      <c r="A14">
        <f t="shared" si="0"/>
        <v>16</v>
      </c>
      <c r="B14" s="4" t="s">
        <v>6</v>
      </c>
      <c r="C14" s="5" t="s">
        <v>238</v>
      </c>
      <c r="D14" s="167">
        <v>11</v>
      </c>
      <c r="E14" s="5" t="s">
        <v>251</v>
      </c>
      <c r="F14" s="167">
        <v>6</v>
      </c>
      <c r="G14" s="5" t="s">
        <v>206</v>
      </c>
      <c r="H14" s="167">
        <v>5</v>
      </c>
      <c r="I14" s="5" t="s">
        <v>218</v>
      </c>
      <c r="J14" s="167">
        <v>7</v>
      </c>
      <c r="K14" s="5" t="s">
        <v>223</v>
      </c>
      <c r="L14" s="167">
        <v>9</v>
      </c>
      <c r="M14" s="5" t="s">
        <v>215</v>
      </c>
      <c r="N14" s="167">
        <v>13</v>
      </c>
      <c r="O14" s="5" t="s">
        <v>211</v>
      </c>
      <c r="P14" s="167">
        <v>4</v>
      </c>
      <c r="Q14" s="5" t="s">
        <v>210</v>
      </c>
      <c r="R14" s="167">
        <v>14</v>
      </c>
      <c r="S14" s="5" t="s">
        <v>209</v>
      </c>
      <c r="T14" s="167">
        <v>10</v>
      </c>
      <c r="U14" s="5" t="s">
        <v>208</v>
      </c>
      <c r="V14" s="167">
        <v>1</v>
      </c>
      <c r="W14" s="5" t="s">
        <v>214</v>
      </c>
      <c r="X14" s="167">
        <v>12</v>
      </c>
      <c r="Y14" s="5" t="s">
        <v>243</v>
      </c>
      <c r="Z14" s="167">
        <v>3</v>
      </c>
      <c r="AA14" s="5" t="s">
        <v>235</v>
      </c>
      <c r="AB14" s="167">
        <v>2</v>
      </c>
      <c r="AC14" s="5" t="s">
        <v>220</v>
      </c>
      <c r="AD14" s="167">
        <v>15</v>
      </c>
      <c r="AE14" s="5" t="s">
        <v>216</v>
      </c>
      <c r="AF14" s="167">
        <v>8</v>
      </c>
      <c r="AG14" s="5" t="s">
        <v>212</v>
      </c>
      <c r="AH14" s="167">
        <v>16</v>
      </c>
      <c r="AI14" s="7">
        <f t="shared" si="2"/>
        <v>136</v>
      </c>
      <c r="AJ14" s="7">
        <f t="shared" si="1"/>
        <v>95</v>
      </c>
    </row>
    <row r="15" spans="1:36" x14ac:dyDescent="0.35">
      <c r="A15">
        <f t="shared" si="0"/>
        <v>10</v>
      </c>
      <c r="B15" s="8" t="s">
        <v>4</v>
      </c>
      <c r="C15" s="9" t="s">
        <v>190</v>
      </c>
      <c r="D15" s="10">
        <v>6</v>
      </c>
      <c r="E15" s="9" t="s">
        <v>249</v>
      </c>
      <c r="F15" s="10">
        <v>7</v>
      </c>
      <c r="G15" s="9" t="s">
        <v>189</v>
      </c>
      <c r="H15" s="10">
        <v>15</v>
      </c>
      <c r="I15" s="9" t="s">
        <v>143</v>
      </c>
      <c r="J15" s="10">
        <v>8</v>
      </c>
      <c r="K15" s="9" t="s">
        <v>232</v>
      </c>
      <c r="L15" s="10">
        <v>10</v>
      </c>
      <c r="M15" s="9" t="s">
        <v>180</v>
      </c>
      <c r="N15" s="10">
        <v>16</v>
      </c>
      <c r="O15" s="9" t="s">
        <v>193</v>
      </c>
      <c r="P15" s="10">
        <v>5</v>
      </c>
      <c r="Q15" s="9" t="s">
        <v>192</v>
      </c>
      <c r="R15" s="10">
        <v>14</v>
      </c>
      <c r="S15" s="9" t="s">
        <v>127</v>
      </c>
      <c r="T15" s="10">
        <v>2</v>
      </c>
      <c r="U15" s="9" t="s">
        <v>191</v>
      </c>
      <c r="V15" s="10">
        <v>4</v>
      </c>
      <c r="W15" s="9" t="s">
        <v>145</v>
      </c>
      <c r="X15" s="10">
        <v>11</v>
      </c>
      <c r="Y15" s="9" t="s">
        <v>147</v>
      </c>
      <c r="Z15" s="10">
        <v>3</v>
      </c>
      <c r="AA15" s="9" t="s">
        <v>149</v>
      </c>
      <c r="AB15" s="10">
        <v>1</v>
      </c>
      <c r="AC15" s="9" t="s">
        <v>181</v>
      </c>
      <c r="AD15" s="10">
        <v>12</v>
      </c>
      <c r="AE15" s="9" t="s">
        <v>146</v>
      </c>
      <c r="AF15" s="10">
        <v>13</v>
      </c>
      <c r="AG15" s="9" t="s">
        <v>150</v>
      </c>
      <c r="AH15" s="10">
        <v>9</v>
      </c>
      <c r="AI15" s="11">
        <f t="shared" si="2"/>
        <v>136</v>
      </c>
      <c r="AJ15" s="11">
        <f t="shared" si="1"/>
        <v>108</v>
      </c>
    </row>
    <row r="16" spans="1:36" x14ac:dyDescent="0.35">
      <c r="A16">
        <f t="shared" si="0"/>
        <v>7</v>
      </c>
      <c r="B16" s="4" t="s">
        <v>7</v>
      </c>
      <c r="C16" s="5" t="s">
        <v>190</v>
      </c>
      <c r="D16" s="167">
        <v>7</v>
      </c>
      <c r="E16" s="5" t="s">
        <v>249</v>
      </c>
      <c r="F16" s="167">
        <v>4</v>
      </c>
      <c r="G16" s="5" t="s">
        <v>189</v>
      </c>
      <c r="H16" s="167">
        <v>13</v>
      </c>
      <c r="I16" s="5" t="s">
        <v>143</v>
      </c>
      <c r="J16" s="167">
        <v>12</v>
      </c>
      <c r="K16" s="5" t="s">
        <v>232</v>
      </c>
      <c r="L16" s="167">
        <v>9</v>
      </c>
      <c r="M16" s="5" t="s">
        <v>180</v>
      </c>
      <c r="N16" s="167">
        <v>11</v>
      </c>
      <c r="O16" s="5" t="s">
        <v>193</v>
      </c>
      <c r="P16" s="167">
        <v>3</v>
      </c>
      <c r="Q16" s="5" t="s">
        <v>192</v>
      </c>
      <c r="R16" s="167">
        <v>8</v>
      </c>
      <c r="S16" s="5" t="s">
        <v>127</v>
      </c>
      <c r="T16" s="167">
        <v>10</v>
      </c>
      <c r="U16" s="5" t="s">
        <v>148</v>
      </c>
      <c r="V16" s="167">
        <v>1</v>
      </c>
      <c r="W16" s="5" t="s">
        <v>145</v>
      </c>
      <c r="X16" s="167">
        <v>16</v>
      </c>
      <c r="Y16" s="5" t="s">
        <v>147</v>
      </c>
      <c r="Z16" s="167">
        <v>5</v>
      </c>
      <c r="AA16" s="5" t="s">
        <v>149</v>
      </c>
      <c r="AB16" s="167">
        <v>2</v>
      </c>
      <c r="AC16" s="5" t="s">
        <v>181</v>
      </c>
      <c r="AD16" s="167">
        <v>14</v>
      </c>
      <c r="AE16" s="5" t="s">
        <v>146</v>
      </c>
      <c r="AF16" s="167">
        <v>15</v>
      </c>
      <c r="AG16" s="5" t="s">
        <v>194</v>
      </c>
      <c r="AH16" s="167">
        <v>6</v>
      </c>
      <c r="AI16" s="7">
        <f t="shared" si="2"/>
        <v>136</v>
      </c>
      <c r="AJ16" s="7">
        <f t="shared" si="1"/>
        <v>111</v>
      </c>
    </row>
    <row r="17" spans="1:36" x14ac:dyDescent="0.35">
      <c r="A17">
        <f t="shared" si="0"/>
        <v>2</v>
      </c>
      <c r="B17" s="38" t="s">
        <v>71</v>
      </c>
      <c r="C17" s="36" t="s">
        <v>207</v>
      </c>
      <c r="D17" s="37">
        <v>4</v>
      </c>
      <c r="E17" s="36" t="s">
        <v>251</v>
      </c>
      <c r="F17" s="37">
        <v>1</v>
      </c>
      <c r="G17" s="36" t="s">
        <v>206</v>
      </c>
      <c r="H17" s="37">
        <v>8</v>
      </c>
      <c r="I17" s="36" t="s">
        <v>218</v>
      </c>
      <c r="J17" s="37">
        <v>2</v>
      </c>
      <c r="K17" s="36" t="s">
        <v>223</v>
      </c>
      <c r="L17" s="37">
        <v>9</v>
      </c>
      <c r="M17" s="36" t="s">
        <v>215</v>
      </c>
      <c r="N17" s="37">
        <v>11</v>
      </c>
      <c r="O17" s="36" t="s">
        <v>237</v>
      </c>
      <c r="P17" s="37">
        <v>10</v>
      </c>
      <c r="Q17" s="36" t="s">
        <v>210</v>
      </c>
      <c r="R17" s="37">
        <v>16</v>
      </c>
      <c r="S17" s="36" t="s">
        <v>209</v>
      </c>
      <c r="T17" s="37">
        <v>15</v>
      </c>
      <c r="U17" s="36" t="s">
        <v>225</v>
      </c>
      <c r="V17" s="37">
        <v>5</v>
      </c>
      <c r="W17" s="36" t="s">
        <v>214</v>
      </c>
      <c r="X17" s="37">
        <v>14</v>
      </c>
      <c r="Y17" s="36" t="s">
        <v>221</v>
      </c>
      <c r="Z17" s="37">
        <v>6</v>
      </c>
      <c r="AA17" s="36" t="s">
        <v>235</v>
      </c>
      <c r="AB17" s="37">
        <v>7</v>
      </c>
      <c r="AC17" s="36" t="s">
        <v>220</v>
      </c>
      <c r="AD17" s="37">
        <v>13</v>
      </c>
      <c r="AE17" s="36" t="s">
        <v>216</v>
      </c>
      <c r="AF17" s="37">
        <v>12</v>
      </c>
      <c r="AG17" s="36" t="s">
        <v>229</v>
      </c>
      <c r="AH17" s="37">
        <v>3</v>
      </c>
      <c r="AI17" s="34">
        <f t="shared" si="2"/>
        <v>136</v>
      </c>
      <c r="AJ17" s="35">
        <f t="shared" si="1"/>
        <v>119</v>
      </c>
    </row>
    <row r="18" spans="1:36" x14ac:dyDescent="0.35">
      <c r="A18">
        <f t="shared" si="0"/>
        <v>9</v>
      </c>
      <c r="B18" s="4" t="s">
        <v>3</v>
      </c>
      <c r="C18" s="5" t="s">
        <v>190</v>
      </c>
      <c r="D18" s="167">
        <v>3</v>
      </c>
      <c r="E18" s="5" t="s">
        <v>204</v>
      </c>
      <c r="F18" s="167">
        <v>2</v>
      </c>
      <c r="G18" s="5" t="s">
        <v>189</v>
      </c>
      <c r="H18" s="167">
        <v>12</v>
      </c>
      <c r="I18" s="5" t="s">
        <v>143</v>
      </c>
      <c r="J18" s="167">
        <v>8</v>
      </c>
      <c r="K18" s="5" t="s">
        <v>232</v>
      </c>
      <c r="L18" s="167">
        <v>9</v>
      </c>
      <c r="M18" s="5" t="s">
        <v>180</v>
      </c>
      <c r="N18" s="167">
        <v>16</v>
      </c>
      <c r="O18" s="5" t="s">
        <v>193</v>
      </c>
      <c r="P18" s="167">
        <v>1</v>
      </c>
      <c r="Q18" s="5" t="s">
        <v>192</v>
      </c>
      <c r="R18" s="167">
        <v>14</v>
      </c>
      <c r="S18" s="5" t="s">
        <v>127</v>
      </c>
      <c r="T18" s="167">
        <v>10</v>
      </c>
      <c r="U18" s="5" t="s">
        <v>191</v>
      </c>
      <c r="V18" s="167">
        <v>5</v>
      </c>
      <c r="W18" s="5" t="s">
        <v>145</v>
      </c>
      <c r="X18" s="167">
        <v>15</v>
      </c>
      <c r="Y18" s="5" t="s">
        <v>147</v>
      </c>
      <c r="Z18" s="167">
        <v>4</v>
      </c>
      <c r="AA18" s="5" t="s">
        <v>149</v>
      </c>
      <c r="AB18" s="167">
        <v>6</v>
      </c>
      <c r="AC18" s="5" t="s">
        <v>181</v>
      </c>
      <c r="AD18" s="167">
        <v>13</v>
      </c>
      <c r="AE18" s="5" t="s">
        <v>146</v>
      </c>
      <c r="AF18" s="167">
        <v>11</v>
      </c>
      <c r="AG18" s="5" t="s">
        <v>194</v>
      </c>
      <c r="AH18" s="167">
        <v>7</v>
      </c>
      <c r="AI18" s="55">
        <f t="shared" si="2"/>
        <v>136</v>
      </c>
      <c r="AJ18" s="116">
        <f t="shared" si="1"/>
        <v>110</v>
      </c>
    </row>
    <row r="19" spans="1:36" x14ac:dyDescent="0.35">
      <c r="A19">
        <f t="shared" si="0"/>
        <v>7</v>
      </c>
      <c r="B19" s="38" t="s">
        <v>184</v>
      </c>
      <c r="C19" s="36" t="s">
        <v>190</v>
      </c>
      <c r="D19" s="37">
        <v>3</v>
      </c>
      <c r="E19" s="36" t="s">
        <v>204</v>
      </c>
      <c r="F19" s="37">
        <v>2</v>
      </c>
      <c r="G19" s="36" t="s">
        <v>189</v>
      </c>
      <c r="H19" s="37">
        <v>8</v>
      </c>
      <c r="I19" s="36" t="s">
        <v>143</v>
      </c>
      <c r="J19" s="37">
        <v>10</v>
      </c>
      <c r="K19" s="36" t="s">
        <v>232</v>
      </c>
      <c r="L19" s="37">
        <v>11</v>
      </c>
      <c r="M19" s="36" t="s">
        <v>180</v>
      </c>
      <c r="N19" s="37">
        <v>16</v>
      </c>
      <c r="O19" s="36" t="s">
        <v>109</v>
      </c>
      <c r="P19" s="37">
        <v>5</v>
      </c>
      <c r="Q19" s="36" t="s">
        <v>192</v>
      </c>
      <c r="R19" s="37">
        <v>15</v>
      </c>
      <c r="S19" s="36" t="s">
        <v>127</v>
      </c>
      <c r="T19" s="37">
        <v>9</v>
      </c>
      <c r="U19" s="36" t="s">
        <v>148</v>
      </c>
      <c r="V19" s="37">
        <v>7</v>
      </c>
      <c r="W19" s="36" t="s">
        <v>145</v>
      </c>
      <c r="X19" s="37">
        <v>12</v>
      </c>
      <c r="Y19" s="36" t="s">
        <v>147</v>
      </c>
      <c r="Z19" s="37">
        <v>1</v>
      </c>
      <c r="AA19" s="36" t="s">
        <v>149</v>
      </c>
      <c r="AB19" s="37">
        <v>6</v>
      </c>
      <c r="AC19" s="36" t="s">
        <v>181</v>
      </c>
      <c r="AD19" s="37">
        <v>14</v>
      </c>
      <c r="AE19" s="36" t="s">
        <v>146</v>
      </c>
      <c r="AF19" s="37">
        <v>13</v>
      </c>
      <c r="AG19" s="36" t="s">
        <v>150</v>
      </c>
      <c r="AH19" s="37">
        <v>4</v>
      </c>
      <c r="AI19" s="22">
        <f t="shared" si="2"/>
        <v>136</v>
      </c>
      <c r="AJ19" s="11">
        <f t="shared" si="1"/>
        <v>111</v>
      </c>
    </row>
    <row r="20" spans="1:36" x14ac:dyDescent="0.35">
      <c r="A20">
        <f t="shared" si="0"/>
        <v>17</v>
      </c>
      <c r="B20" s="4" t="s">
        <v>230</v>
      </c>
      <c r="C20" s="5"/>
      <c r="D20" s="119"/>
      <c r="E20" s="5"/>
      <c r="F20" s="119"/>
      <c r="G20" s="5"/>
      <c r="H20" s="119"/>
      <c r="I20" s="5"/>
      <c r="J20" s="119"/>
      <c r="K20" s="5"/>
      <c r="L20" s="119"/>
      <c r="M20" s="5"/>
      <c r="N20" s="119"/>
      <c r="O20" s="5"/>
      <c r="P20" s="119"/>
      <c r="Q20" s="5"/>
      <c r="R20" s="119"/>
      <c r="S20" s="5"/>
      <c r="T20" s="119"/>
      <c r="U20" s="5"/>
      <c r="V20" s="119"/>
      <c r="W20" s="5"/>
      <c r="X20" s="119"/>
      <c r="Y20" s="5"/>
      <c r="Z20" s="119"/>
      <c r="AA20" s="5"/>
      <c r="AB20" s="119"/>
      <c r="AC20" s="5"/>
      <c r="AD20" s="119"/>
      <c r="AE20" s="5"/>
      <c r="AF20" s="119"/>
      <c r="AG20" s="5"/>
      <c r="AH20" s="119"/>
      <c r="AI20" s="55">
        <f t="shared" si="2"/>
        <v>0</v>
      </c>
      <c r="AJ20" s="116">
        <f t="shared" si="1"/>
        <v>0</v>
      </c>
    </row>
    <row r="21" spans="1:36" ht="15" thickBot="1" x14ac:dyDescent="0.4">
      <c r="A21">
        <f t="shared" si="0"/>
        <v>4</v>
      </c>
      <c r="B21" s="38" t="s">
        <v>185</v>
      </c>
      <c r="C21" s="36" t="s">
        <v>190</v>
      </c>
      <c r="D21" s="37">
        <v>4</v>
      </c>
      <c r="E21" s="36" t="s">
        <v>204</v>
      </c>
      <c r="F21" s="37">
        <v>3</v>
      </c>
      <c r="G21" s="36" t="s">
        <v>189</v>
      </c>
      <c r="H21" s="37">
        <v>6</v>
      </c>
      <c r="I21" s="36" t="s">
        <v>143</v>
      </c>
      <c r="J21" s="37">
        <v>8</v>
      </c>
      <c r="K21" s="36" t="s">
        <v>232</v>
      </c>
      <c r="L21" s="37">
        <v>12</v>
      </c>
      <c r="M21" s="36" t="s">
        <v>180</v>
      </c>
      <c r="N21" s="37">
        <v>10</v>
      </c>
      <c r="O21" s="36" t="s">
        <v>109</v>
      </c>
      <c r="P21" s="37">
        <v>5</v>
      </c>
      <c r="Q21" s="36" t="s">
        <v>192</v>
      </c>
      <c r="R21" s="37">
        <v>15</v>
      </c>
      <c r="S21" s="36" t="s">
        <v>127</v>
      </c>
      <c r="T21" s="37">
        <v>9</v>
      </c>
      <c r="U21" s="36" t="s">
        <v>148</v>
      </c>
      <c r="V21" s="37">
        <v>11</v>
      </c>
      <c r="W21" s="36" t="s">
        <v>145</v>
      </c>
      <c r="X21" s="37">
        <v>7</v>
      </c>
      <c r="Y21" s="36" t="s">
        <v>147</v>
      </c>
      <c r="Z21" s="37">
        <v>2</v>
      </c>
      <c r="AA21" s="36" t="s">
        <v>149</v>
      </c>
      <c r="AB21" s="37">
        <v>13</v>
      </c>
      <c r="AC21" s="36" t="s">
        <v>181</v>
      </c>
      <c r="AD21" s="37">
        <v>16</v>
      </c>
      <c r="AE21" s="36" t="s">
        <v>146</v>
      </c>
      <c r="AF21" s="37">
        <v>14</v>
      </c>
      <c r="AG21" s="36" t="s">
        <v>194</v>
      </c>
      <c r="AH21" s="37">
        <v>1</v>
      </c>
      <c r="AI21" s="78">
        <f t="shared" si="2"/>
        <v>136</v>
      </c>
      <c r="AJ21" s="79">
        <f t="shared" si="1"/>
        <v>116</v>
      </c>
    </row>
    <row r="22" spans="1:36" ht="15" thickBot="1" x14ac:dyDescent="0.4">
      <c r="B22" s="39" t="s">
        <v>15</v>
      </c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20"/>
      <c r="AJ22" s="41"/>
    </row>
    <row r="23" spans="1:36" ht="15" thickBot="1" x14ac:dyDescent="0.4">
      <c r="C23" s="184" t="s">
        <v>183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6"/>
      <c r="AJ23" s="23"/>
    </row>
    <row r="24" spans="1:36" x14ac:dyDescent="0.35">
      <c r="F24" t="s">
        <v>33</v>
      </c>
    </row>
    <row r="27" spans="1:36" ht="15" thickBot="1" x14ac:dyDescent="0.4"/>
    <row r="28" spans="1:36" ht="15" thickBot="1" x14ac:dyDescent="0.4">
      <c r="B28" s="32" t="s">
        <v>0</v>
      </c>
      <c r="C28" s="181" t="str">
        <f>C3</f>
        <v>CLE@BAL</v>
      </c>
      <c r="D28" s="181"/>
      <c r="E28" s="206" t="str">
        <f t="shared" ref="E28" si="3">E3</f>
        <v>MIA@BUF</v>
      </c>
      <c r="F28" s="207"/>
      <c r="G28" s="206" t="str">
        <f t="shared" ref="G28" si="4">G3</f>
        <v>PHI@WAS</v>
      </c>
      <c r="H28" s="207"/>
      <c r="I28" s="206" t="str">
        <f t="shared" ref="I28" si="5">I3</f>
        <v>DET@GB</v>
      </c>
      <c r="J28" s="207"/>
      <c r="K28" s="206" t="str">
        <f t="shared" ref="K28" si="6">K3</f>
        <v>JAX@HOU</v>
      </c>
      <c r="L28" s="207"/>
      <c r="M28" s="206" t="str">
        <f t="shared" ref="M28" si="7">M3</f>
        <v>OAK@KC</v>
      </c>
      <c r="N28" s="207"/>
      <c r="O28" s="206" t="str">
        <f t="shared" ref="O28" si="8">O3</f>
        <v>CHI@MIN</v>
      </c>
      <c r="P28" s="207"/>
      <c r="Q28" s="206" t="str">
        <f t="shared" ref="Q28" si="9">Q3</f>
        <v>NYJ@NE</v>
      </c>
      <c r="R28" s="207"/>
      <c r="S28" s="206" t="str">
        <f t="shared" ref="S28" si="10">S3</f>
        <v>CAR@NO</v>
      </c>
      <c r="T28" s="207"/>
      <c r="U28" s="206" t="str">
        <f t="shared" ref="U28" si="11">U3</f>
        <v>DAL@NYG</v>
      </c>
      <c r="V28" s="207"/>
      <c r="W28" s="206" t="str">
        <f t="shared" ref="W28" si="12">W3</f>
        <v>CIN@PIT</v>
      </c>
      <c r="X28" s="207"/>
      <c r="Y28" s="206" t="str">
        <f t="shared" ref="Y28" si="13">Y3</f>
        <v>ATL@TB</v>
      </c>
      <c r="Z28" s="207"/>
      <c r="AA28" s="206" t="str">
        <f t="shared" ref="AA28" si="14">AA3</f>
        <v>LAC@DEN</v>
      </c>
      <c r="AB28" s="207"/>
      <c r="AC28" s="206" t="str">
        <f t="shared" ref="AC28" si="15">AC3</f>
        <v>SF@LAR</v>
      </c>
      <c r="AD28" s="207"/>
      <c r="AE28" s="206" t="str">
        <f t="shared" ref="AE28" si="16">AE3</f>
        <v>ARI@SEA</v>
      </c>
      <c r="AF28" s="207"/>
      <c r="AG28" s="206" t="str">
        <f t="shared" ref="AG28" si="17">AG3</f>
        <v>IND@TEN</v>
      </c>
      <c r="AH28" s="188"/>
      <c r="AI28" s="25"/>
    </row>
    <row r="29" spans="1:36" x14ac:dyDescent="0.35">
      <c r="B29" s="31" t="str">
        <f t="shared" ref="B29:B42" si="18">B4</f>
        <v>Tyson</v>
      </c>
      <c r="C29" s="180">
        <f>IF(C4="bal",D4,"-")</f>
        <v>6</v>
      </c>
      <c r="D29" s="180"/>
      <c r="E29" s="198">
        <f>IF(E4="buf",F4,"-")</f>
        <v>5</v>
      </c>
      <c r="F29" s="199"/>
      <c r="G29" s="198">
        <f>IF(G4="phi",H4,"-")</f>
        <v>8</v>
      </c>
      <c r="H29" s="199"/>
      <c r="I29" s="198" t="str">
        <f>IF(I4="det",J4,"-")</f>
        <v>-</v>
      </c>
      <c r="J29" s="199"/>
      <c r="K29" s="198">
        <f>IF(K4="hou",L4,"-")</f>
        <v>9</v>
      </c>
      <c r="L29" s="199"/>
      <c r="M29" s="198">
        <f>IF(M4="kc",N4,"-")</f>
        <v>15</v>
      </c>
      <c r="N29" s="199"/>
      <c r="O29" s="198" t="str">
        <f>IF(O4="chi",P4,"-")</f>
        <v>-</v>
      </c>
      <c r="P29" s="199"/>
      <c r="Q29" s="198">
        <f>IF(Q4="ne",R4,"-")</f>
        <v>14</v>
      </c>
      <c r="R29" s="199"/>
      <c r="S29" s="198" t="str">
        <f>IF(S4="car",T4,"-")</f>
        <v>-</v>
      </c>
      <c r="T29" s="199"/>
      <c r="U29" s="198">
        <f>IF(U4="dal",V4,"-")</f>
        <v>2</v>
      </c>
      <c r="V29" s="199"/>
      <c r="W29" s="198">
        <f>IF(W4="pit",X4,"-")</f>
        <v>12</v>
      </c>
      <c r="X29" s="199"/>
      <c r="Y29" s="198">
        <f>IF(Y4="atl",Z4,"-")</f>
        <v>3</v>
      </c>
      <c r="Z29" s="199"/>
      <c r="AA29" s="198">
        <f>IF(AA4="lac",AB4,"-")</f>
        <v>4</v>
      </c>
      <c r="AB29" s="199"/>
      <c r="AC29" s="198">
        <f>IF(AC4="lar",AD4,"-")</f>
        <v>11</v>
      </c>
      <c r="AD29" s="199"/>
      <c r="AE29" s="198">
        <f>IF(AE4="sea",AF4,"-")</f>
        <v>10</v>
      </c>
      <c r="AF29" s="199"/>
      <c r="AG29" s="198" t="str">
        <f>IF(AG4="ind",AH4,"-")</f>
        <v>-</v>
      </c>
      <c r="AH29" s="203"/>
      <c r="AJ29" s="26">
        <f t="shared" ref="AJ29:AJ46" si="19">COUNTIF(C29:AH29,"&gt;=1")</f>
        <v>12</v>
      </c>
    </row>
    <row r="30" spans="1:36" x14ac:dyDescent="0.35">
      <c r="B30" s="14" t="str">
        <f t="shared" si="18"/>
        <v>Ben</v>
      </c>
      <c r="C30" s="171">
        <f t="shared" ref="C30:C46" si="20">IF(C5="bal",D5,"-")</f>
        <v>13</v>
      </c>
      <c r="D30" s="172"/>
      <c r="E30" s="171">
        <f t="shared" ref="E30:E46" si="21">IF(E5="buf",F5,"-")</f>
        <v>1</v>
      </c>
      <c r="F30" s="172"/>
      <c r="G30" s="171">
        <f t="shared" ref="G30:G46" si="22">IF(G5="phi",H5,"-")</f>
        <v>10</v>
      </c>
      <c r="H30" s="172"/>
      <c r="I30" s="171" t="str">
        <f t="shared" ref="I30:I46" si="23">IF(I5="det",J5,"-")</f>
        <v>-</v>
      </c>
      <c r="J30" s="172"/>
      <c r="K30" s="171">
        <f t="shared" ref="K30:K46" si="24">IF(K5="hou",L5,"-")</f>
        <v>3</v>
      </c>
      <c r="L30" s="172"/>
      <c r="M30" s="171">
        <f t="shared" ref="M30:M46" si="25">IF(M5="kc",N5,"-")</f>
        <v>14</v>
      </c>
      <c r="N30" s="172"/>
      <c r="O30" s="171" t="str">
        <f t="shared" ref="O30:O46" si="26">IF(O5="chi",P5,"-")</f>
        <v>-</v>
      </c>
      <c r="P30" s="172"/>
      <c r="Q30" s="171">
        <f t="shared" ref="Q30:Q46" si="27">IF(Q5="ne",R5,"-")</f>
        <v>7</v>
      </c>
      <c r="R30" s="172"/>
      <c r="S30" s="171" t="str">
        <f t="shared" ref="S30:S46" si="28">IF(S5="car",T5,"-")</f>
        <v>-</v>
      </c>
      <c r="T30" s="172"/>
      <c r="U30" s="171" t="str">
        <f t="shared" ref="U30:U46" si="29">IF(U5="dal",V5,"-")</f>
        <v>-</v>
      </c>
      <c r="V30" s="172"/>
      <c r="W30" s="171">
        <f t="shared" ref="W30:W46" si="30">IF(W5="pit",X5,"-")</f>
        <v>11</v>
      </c>
      <c r="X30" s="172"/>
      <c r="Y30" s="171" t="str">
        <f t="shared" ref="Y30:Y46" si="31">IF(Y5="atl",Z5,"-")</f>
        <v>-</v>
      </c>
      <c r="Z30" s="172"/>
      <c r="AA30" s="171">
        <f t="shared" ref="AA30:AA46" si="32">IF(AA5="lac",AB5,"-")</f>
        <v>9</v>
      </c>
      <c r="AB30" s="172"/>
      <c r="AC30" s="171">
        <f t="shared" ref="AC30:AC46" si="33">IF(AC5="lar",AD5,"-")</f>
        <v>15</v>
      </c>
      <c r="AD30" s="172"/>
      <c r="AE30" s="171">
        <f t="shared" ref="AE30:AE46" si="34">IF(AE5="sea",AF5,"-")</f>
        <v>16</v>
      </c>
      <c r="AF30" s="172"/>
      <c r="AG30" s="171">
        <f t="shared" ref="AG30:AG46" si="35">IF(AG5="ind",AH5,"-")</f>
        <v>8</v>
      </c>
      <c r="AH30" s="173"/>
      <c r="AJ30" s="26">
        <f t="shared" si="19"/>
        <v>11</v>
      </c>
    </row>
    <row r="31" spans="1:36" x14ac:dyDescent="0.35">
      <c r="B31" s="13" t="str">
        <f t="shared" si="18"/>
        <v>Trevor</v>
      </c>
      <c r="C31" s="168">
        <f t="shared" si="20"/>
        <v>9</v>
      </c>
      <c r="D31" s="169"/>
      <c r="E31" s="168">
        <f t="shared" si="21"/>
        <v>1</v>
      </c>
      <c r="F31" s="169"/>
      <c r="G31" s="168">
        <f t="shared" si="22"/>
        <v>10</v>
      </c>
      <c r="H31" s="169"/>
      <c r="I31" s="168" t="str">
        <f t="shared" si="23"/>
        <v>-</v>
      </c>
      <c r="J31" s="169"/>
      <c r="K31" s="168">
        <f t="shared" si="24"/>
        <v>8</v>
      </c>
      <c r="L31" s="169"/>
      <c r="M31" s="168">
        <f t="shared" si="25"/>
        <v>12</v>
      </c>
      <c r="N31" s="169"/>
      <c r="O31" s="168" t="str">
        <f t="shared" si="26"/>
        <v>-</v>
      </c>
      <c r="P31" s="169"/>
      <c r="Q31" s="168">
        <f t="shared" si="27"/>
        <v>13</v>
      </c>
      <c r="R31" s="169"/>
      <c r="S31" s="168" t="str">
        <f t="shared" si="28"/>
        <v>-</v>
      </c>
      <c r="T31" s="169"/>
      <c r="U31" s="168">
        <f t="shared" si="29"/>
        <v>3</v>
      </c>
      <c r="V31" s="169"/>
      <c r="W31" s="168">
        <f t="shared" si="30"/>
        <v>16</v>
      </c>
      <c r="X31" s="169"/>
      <c r="Y31" s="168">
        <f t="shared" si="31"/>
        <v>4</v>
      </c>
      <c r="Z31" s="169"/>
      <c r="AA31" s="168">
        <f t="shared" si="32"/>
        <v>6</v>
      </c>
      <c r="AB31" s="169"/>
      <c r="AC31" s="168">
        <f t="shared" si="33"/>
        <v>14</v>
      </c>
      <c r="AD31" s="169"/>
      <c r="AE31" s="168">
        <f t="shared" si="34"/>
        <v>15</v>
      </c>
      <c r="AF31" s="169"/>
      <c r="AG31" s="168">
        <f t="shared" si="35"/>
        <v>5</v>
      </c>
      <c r="AH31" s="170"/>
      <c r="AJ31" s="26">
        <f t="shared" si="19"/>
        <v>13</v>
      </c>
    </row>
    <row r="32" spans="1:36" x14ac:dyDescent="0.35">
      <c r="B32" s="14" t="str">
        <f t="shared" si="18"/>
        <v>Alex</v>
      </c>
      <c r="C32" s="171">
        <f t="shared" si="20"/>
        <v>3</v>
      </c>
      <c r="D32" s="172"/>
      <c r="E32" s="171">
        <f t="shared" si="21"/>
        <v>5</v>
      </c>
      <c r="F32" s="172"/>
      <c r="G32" s="171">
        <f t="shared" si="22"/>
        <v>9</v>
      </c>
      <c r="H32" s="172"/>
      <c r="I32" s="171" t="str">
        <f t="shared" si="23"/>
        <v>-</v>
      </c>
      <c r="J32" s="172"/>
      <c r="K32" s="171">
        <f t="shared" si="24"/>
        <v>6</v>
      </c>
      <c r="L32" s="172"/>
      <c r="M32" s="171">
        <f t="shared" si="25"/>
        <v>13</v>
      </c>
      <c r="N32" s="172"/>
      <c r="O32" s="171">
        <f t="shared" si="26"/>
        <v>4</v>
      </c>
      <c r="P32" s="172"/>
      <c r="Q32" s="171">
        <f t="shared" si="27"/>
        <v>16</v>
      </c>
      <c r="R32" s="172"/>
      <c r="S32" s="171" t="str">
        <f t="shared" si="28"/>
        <v>-</v>
      </c>
      <c r="T32" s="172"/>
      <c r="U32" s="171">
        <f t="shared" si="29"/>
        <v>2</v>
      </c>
      <c r="V32" s="172"/>
      <c r="W32" s="171">
        <f t="shared" si="30"/>
        <v>15</v>
      </c>
      <c r="X32" s="172"/>
      <c r="Y32" s="171">
        <f t="shared" si="31"/>
        <v>11</v>
      </c>
      <c r="Z32" s="172"/>
      <c r="AA32" s="171">
        <f t="shared" si="32"/>
        <v>7</v>
      </c>
      <c r="AB32" s="172"/>
      <c r="AC32" s="171">
        <f t="shared" si="33"/>
        <v>12</v>
      </c>
      <c r="AD32" s="172"/>
      <c r="AE32" s="171">
        <f t="shared" si="34"/>
        <v>14</v>
      </c>
      <c r="AF32" s="172"/>
      <c r="AG32" s="171">
        <f t="shared" si="35"/>
        <v>10</v>
      </c>
      <c r="AH32" s="173"/>
      <c r="AJ32" s="26">
        <f t="shared" si="19"/>
        <v>14</v>
      </c>
    </row>
    <row r="33" spans="2:36" x14ac:dyDescent="0.35">
      <c r="B33" s="13" t="str">
        <f t="shared" si="18"/>
        <v>Katelyn</v>
      </c>
      <c r="C33" s="168">
        <f t="shared" si="20"/>
        <v>6</v>
      </c>
      <c r="D33" s="169"/>
      <c r="E33" s="168">
        <f t="shared" si="21"/>
        <v>5</v>
      </c>
      <c r="F33" s="169"/>
      <c r="G33" s="168">
        <f t="shared" si="22"/>
        <v>9</v>
      </c>
      <c r="H33" s="169"/>
      <c r="I33" s="168" t="str">
        <f t="shared" si="23"/>
        <v>-</v>
      </c>
      <c r="J33" s="169"/>
      <c r="K33" s="168">
        <f t="shared" si="24"/>
        <v>8</v>
      </c>
      <c r="L33" s="169"/>
      <c r="M33" s="168">
        <f t="shared" si="25"/>
        <v>16</v>
      </c>
      <c r="N33" s="169"/>
      <c r="O33" s="168" t="str">
        <f t="shared" si="26"/>
        <v>-</v>
      </c>
      <c r="P33" s="169"/>
      <c r="Q33" s="168">
        <f t="shared" si="27"/>
        <v>15</v>
      </c>
      <c r="R33" s="169"/>
      <c r="S33" s="168" t="str">
        <f t="shared" si="28"/>
        <v>-</v>
      </c>
      <c r="T33" s="169"/>
      <c r="U33" s="168" t="str">
        <f t="shared" si="29"/>
        <v>-</v>
      </c>
      <c r="V33" s="169"/>
      <c r="W33" s="168">
        <f t="shared" si="30"/>
        <v>14</v>
      </c>
      <c r="X33" s="169"/>
      <c r="Y33" s="168">
        <f t="shared" si="31"/>
        <v>1</v>
      </c>
      <c r="Z33" s="169"/>
      <c r="AA33" s="168">
        <f t="shared" si="32"/>
        <v>7</v>
      </c>
      <c r="AB33" s="169"/>
      <c r="AC33" s="168">
        <f t="shared" si="33"/>
        <v>12</v>
      </c>
      <c r="AD33" s="169"/>
      <c r="AE33" s="168">
        <f t="shared" si="34"/>
        <v>13</v>
      </c>
      <c r="AF33" s="169"/>
      <c r="AG33" s="168">
        <f t="shared" si="35"/>
        <v>2</v>
      </c>
      <c r="AH33" s="170"/>
      <c r="AJ33" s="26">
        <f t="shared" si="19"/>
        <v>12</v>
      </c>
    </row>
    <row r="34" spans="2:36" x14ac:dyDescent="0.35">
      <c r="B34" s="14" t="str">
        <f t="shared" si="18"/>
        <v>Shelby</v>
      </c>
      <c r="C34" s="171" t="str">
        <f t="shared" si="20"/>
        <v>-</v>
      </c>
      <c r="D34" s="172"/>
      <c r="E34" s="171" t="str">
        <f t="shared" si="21"/>
        <v>-</v>
      </c>
      <c r="F34" s="172"/>
      <c r="G34" s="171">
        <f t="shared" si="22"/>
        <v>8</v>
      </c>
      <c r="H34" s="172"/>
      <c r="I34" s="171" t="str">
        <f t="shared" si="23"/>
        <v>-</v>
      </c>
      <c r="J34" s="172"/>
      <c r="K34" s="171">
        <f t="shared" si="24"/>
        <v>9</v>
      </c>
      <c r="L34" s="172"/>
      <c r="M34" s="171">
        <f t="shared" si="25"/>
        <v>14</v>
      </c>
      <c r="N34" s="172"/>
      <c r="O34" s="171">
        <f t="shared" si="26"/>
        <v>5</v>
      </c>
      <c r="P34" s="172"/>
      <c r="Q34" s="171">
        <f t="shared" si="27"/>
        <v>16</v>
      </c>
      <c r="R34" s="172"/>
      <c r="S34" s="171" t="str">
        <f t="shared" si="28"/>
        <v>-</v>
      </c>
      <c r="T34" s="172"/>
      <c r="U34" s="171" t="str">
        <f t="shared" si="29"/>
        <v>-</v>
      </c>
      <c r="V34" s="172"/>
      <c r="W34" s="171" t="str">
        <f t="shared" si="30"/>
        <v>-</v>
      </c>
      <c r="X34" s="172"/>
      <c r="Y34" s="171" t="str">
        <f t="shared" si="31"/>
        <v>-</v>
      </c>
      <c r="Z34" s="172"/>
      <c r="AA34" s="171">
        <f t="shared" si="32"/>
        <v>11</v>
      </c>
      <c r="AB34" s="172"/>
      <c r="AC34" s="171">
        <f t="shared" si="33"/>
        <v>15</v>
      </c>
      <c r="AD34" s="172"/>
      <c r="AE34" s="171">
        <f t="shared" si="34"/>
        <v>13</v>
      </c>
      <c r="AF34" s="172"/>
      <c r="AG34" s="171">
        <f t="shared" si="35"/>
        <v>12</v>
      </c>
      <c r="AH34" s="173"/>
      <c r="AJ34" s="26">
        <f t="shared" si="19"/>
        <v>9</v>
      </c>
    </row>
    <row r="35" spans="2:36" x14ac:dyDescent="0.35">
      <c r="B35" s="13" t="str">
        <f t="shared" si="18"/>
        <v>Chris</v>
      </c>
      <c r="C35" s="168">
        <f t="shared" si="20"/>
        <v>10</v>
      </c>
      <c r="D35" s="169"/>
      <c r="E35" s="168">
        <f t="shared" si="21"/>
        <v>1</v>
      </c>
      <c r="F35" s="169"/>
      <c r="G35" s="168">
        <f t="shared" si="22"/>
        <v>13</v>
      </c>
      <c r="H35" s="169"/>
      <c r="I35" s="168" t="str">
        <f t="shared" si="23"/>
        <v>-</v>
      </c>
      <c r="J35" s="169"/>
      <c r="K35" s="168">
        <f t="shared" si="24"/>
        <v>9</v>
      </c>
      <c r="L35" s="169"/>
      <c r="M35" s="168">
        <f t="shared" si="25"/>
        <v>14</v>
      </c>
      <c r="N35" s="169"/>
      <c r="O35" s="168" t="str">
        <f t="shared" si="26"/>
        <v>-</v>
      </c>
      <c r="P35" s="169"/>
      <c r="Q35" s="168">
        <f t="shared" si="27"/>
        <v>16</v>
      </c>
      <c r="R35" s="169"/>
      <c r="S35" s="168" t="str">
        <f t="shared" si="28"/>
        <v>-</v>
      </c>
      <c r="T35" s="169"/>
      <c r="U35" s="168" t="str">
        <f t="shared" si="29"/>
        <v>-</v>
      </c>
      <c r="V35" s="169"/>
      <c r="W35" s="168">
        <f t="shared" si="30"/>
        <v>12</v>
      </c>
      <c r="X35" s="169"/>
      <c r="Y35" s="168" t="str">
        <f t="shared" si="31"/>
        <v>-</v>
      </c>
      <c r="Z35" s="169"/>
      <c r="AA35" s="168">
        <f t="shared" si="32"/>
        <v>11</v>
      </c>
      <c r="AB35" s="169"/>
      <c r="AC35" s="168">
        <f t="shared" si="33"/>
        <v>8</v>
      </c>
      <c r="AD35" s="169"/>
      <c r="AE35" s="168">
        <f t="shared" si="34"/>
        <v>6</v>
      </c>
      <c r="AF35" s="169"/>
      <c r="AG35" s="168">
        <f t="shared" si="35"/>
        <v>3</v>
      </c>
      <c r="AH35" s="170"/>
      <c r="AJ35" s="26">
        <f t="shared" si="19"/>
        <v>11</v>
      </c>
    </row>
    <row r="36" spans="2:36" x14ac:dyDescent="0.35">
      <c r="B36" s="14" t="str">
        <f t="shared" si="18"/>
        <v>Jeremy</v>
      </c>
      <c r="C36" s="171">
        <f t="shared" si="20"/>
        <v>4</v>
      </c>
      <c r="D36" s="172"/>
      <c r="E36" s="171" t="str">
        <f t="shared" si="21"/>
        <v>-</v>
      </c>
      <c r="F36" s="172"/>
      <c r="G36" s="171">
        <f t="shared" si="22"/>
        <v>11</v>
      </c>
      <c r="H36" s="172"/>
      <c r="I36" s="171" t="str">
        <f t="shared" si="23"/>
        <v>-</v>
      </c>
      <c r="J36" s="172"/>
      <c r="K36" s="171">
        <f t="shared" si="24"/>
        <v>10</v>
      </c>
      <c r="L36" s="172"/>
      <c r="M36" s="171">
        <f t="shared" si="25"/>
        <v>13</v>
      </c>
      <c r="N36" s="172"/>
      <c r="O36" s="171">
        <f t="shared" si="26"/>
        <v>2</v>
      </c>
      <c r="P36" s="172"/>
      <c r="Q36" s="171">
        <f t="shared" si="27"/>
        <v>12</v>
      </c>
      <c r="R36" s="172"/>
      <c r="S36" s="171" t="str">
        <f t="shared" si="28"/>
        <v>-</v>
      </c>
      <c r="T36" s="172"/>
      <c r="U36" s="171">
        <f t="shared" si="29"/>
        <v>8</v>
      </c>
      <c r="V36" s="172"/>
      <c r="W36" s="171">
        <f t="shared" si="30"/>
        <v>7</v>
      </c>
      <c r="X36" s="172"/>
      <c r="Y36" s="171">
        <f t="shared" si="31"/>
        <v>6</v>
      </c>
      <c r="Z36" s="172"/>
      <c r="AA36" s="171">
        <f t="shared" si="32"/>
        <v>14</v>
      </c>
      <c r="AB36" s="172"/>
      <c r="AC36" s="171">
        <f t="shared" si="33"/>
        <v>16</v>
      </c>
      <c r="AD36" s="172"/>
      <c r="AE36" s="171">
        <f t="shared" si="34"/>
        <v>15</v>
      </c>
      <c r="AF36" s="172"/>
      <c r="AG36" s="171">
        <f t="shared" si="35"/>
        <v>1</v>
      </c>
      <c r="AH36" s="173"/>
      <c r="AJ36" s="26">
        <f t="shared" si="19"/>
        <v>13</v>
      </c>
    </row>
    <row r="37" spans="2:36" x14ac:dyDescent="0.35">
      <c r="B37" s="13" t="str">
        <f t="shared" si="18"/>
        <v>Sam</v>
      </c>
      <c r="C37" s="168" t="str">
        <f t="shared" si="20"/>
        <v>-</v>
      </c>
      <c r="D37" s="169"/>
      <c r="E37" s="168" t="str">
        <f t="shared" si="21"/>
        <v>-</v>
      </c>
      <c r="F37" s="169"/>
      <c r="G37" s="168" t="str">
        <f t="shared" si="22"/>
        <v>-</v>
      </c>
      <c r="H37" s="169"/>
      <c r="I37" s="168" t="str">
        <f t="shared" si="23"/>
        <v>-</v>
      </c>
      <c r="J37" s="169"/>
      <c r="K37" s="168" t="str">
        <f t="shared" si="24"/>
        <v>-</v>
      </c>
      <c r="L37" s="169"/>
      <c r="M37" s="168" t="str">
        <f t="shared" si="25"/>
        <v>-</v>
      </c>
      <c r="N37" s="169"/>
      <c r="O37" s="168" t="str">
        <f t="shared" si="26"/>
        <v>-</v>
      </c>
      <c r="P37" s="169"/>
      <c r="Q37" s="168" t="str">
        <f t="shared" si="27"/>
        <v>-</v>
      </c>
      <c r="R37" s="169"/>
      <c r="S37" s="168" t="str">
        <f t="shared" si="28"/>
        <v>-</v>
      </c>
      <c r="T37" s="169"/>
      <c r="U37" s="168" t="str">
        <f t="shared" si="29"/>
        <v>-</v>
      </c>
      <c r="V37" s="169"/>
      <c r="W37" s="168" t="str">
        <f t="shared" si="30"/>
        <v>-</v>
      </c>
      <c r="X37" s="169"/>
      <c r="Y37" s="168" t="str">
        <f t="shared" si="31"/>
        <v>-</v>
      </c>
      <c r="Z37" s="169"/>
      <c r="AA37" s="168" t="str">
        <f t="shared" si="32"/>
        <v>-</v>
      </c>
      <c r="AB37" s="169"/>
      <c r="AC37" s="168" t="str">
        <f t="shared" si="33"/>
        <v>-</v>
      </c>
      <c r="AD37" s="169"/>
      <c r="AE37" s="168" t="str">
        <f t="shared" si="34"/>
        <v>-</v>
      </c>
      <c r="AF37" s="169"/>
      <c r="AG37" s="168" t="str">
        <f t="shared" si="35"/>
        <v>-</v>
      </c>
      <c r="AH37" s="170"/>
      <c r="AJ37" s="26">
        <f t="shared" si="19"/>
        <v>0</v>
      </c>
    </row>
    <row r="38" spans="2:36" x14ac:dyDescent="0.35">
      <c r="B38" s="14" t="str">
        <f t="shared" si="18"/>
        <v>Cody</v>
      </c>
      <c r="C38" s="171">
        <f t="shared" si="20"/>
        <v>7</v>
      </c>
      <c r="D38" s="172"/>
      <c r="E38" s="171">
        <f t="shared" si="21"/>
        <v>5</v>
      </c>
      <c r="F38" s="172"/>
      <c r="G38" s="171">
        <f t="shared" si="22"/>
        <v>8</v>
      </c>
      <c r="H38" s="172"/>
      <c r="I38" s="171" t="str">
        <f t="shared" si="23"/>
        <v>-</v>
      </c>
      <c r="J38" s="172"/>
      <c r="K38" s="171">
        <f t="shared" si="24"/>
        <v>6</v>
      </c>
      <c r="L38" s="172"/>
      <c r="M38" s="171">
        <f t="shared" si="25"/>
        <v>15</v>
      </c>
      <c r="N38" s="172"/>
      <c r="O38" s="171" t="str">
        <f t="shared" si="26"/>
        <v>-</v>
      </c>
      <c r="P38" s="172"/>
      <c r="Q38" s="171">
        <f t="shared" si="27"/>
        <v>16</v>
      </c>
      <c r="R38" s="172"/>
      <c r="S38" s="171" t="str">
        <f t="shared" si="28"/>
        <v>-</v>
      </c>
      <c r="T38" s="172"/>
      <c r="U38" s="171" t="str">
        <f t="shared" si="29"/>
        <v>-</v>
      </c>
      <c r="V38" s="172"/>
      <c r="W38" s="171">
        <f t="shared" si="30"/>
        <v>12</v>
      </c>
      <c r="X38" s="172"/>
      <c r="Y38" s="171">
        <f t="shared" si="31"/>
        <v>10</v>
      </c>
      <c r="Z38" s="172"/>
      <c r="AA38" s="171">
        <f t="shared" si="32"/>
        <v>9</v>
      </c>
      <c r="AB38" s="172"/>
      <c r="AC38" s="171">
        <f t="shared" si="33"/>
        <v>14</v>
      </c>
      <c r="AD38" s="172"/>
      <c r="AE38" s="171">
        <f t="shared" si="34"/>
        <v>13</v>
      </c>
      <c r="AF38" s="172"/>
      <c r="AG38" s="171" t="str">
        <f t="shared" si="35"/>
        <v>-</v>
      </c>
      <c r="AH38" s="173"/>
      <c r="AJ38" s="26">
        <f t="shared" si="19"/>
        <v>11</v>
      </c>
    </row>
    <row r="39" spans="2:36" x14ac:dyDescent="0.35">
      <c r="B39" s="13" t="str">
        <f t="shared" si="18"/>
        <v>Tom</v>
      </c>
      <c r="C39" s="168">
        <f t="shared" si="20"/>
        <v>11</v>
      </c>
      <c r="D39" s="169"/>
      <c r="E39" s="168">
        <f t="shared" si="21"/>
        <v>6</v>
      </c>
      <c r="F39" s="169"/>
      <c r="G39" s="168">
        <f t="shared" si="22"/>
        <v>5</v>
      </c>
      <c r="H39" s="169"/>
      <c r="I39" s="168" t="str">
        <f t="shared" si="23"/>
        <v>-</v>
      </c>
      <c r="J39" s="169"/>
      <c r="K39" s="168">
        <f t="shared" si="24"/>
        <v>9</v>
      </c>
      <c r="L39" s="169"/>
      <c r="M39" s="168">
        <f t="shared" si="25"/>
        <v>13</v>
      </c>
      <c r="N39" s="169"/>
      <c r="O39" s="168" t="str">
        <f t="shared" si="26"/>
        <v>-</v>
      </c>
      <c r="P39" s="169"/>
      <c r="Q39" s="168">
        <f t="shared" si="27"/>
        <v>14</v>
      </c>
      <c r="R39" s="169"/>
      <c r="S39" s="168" t="str">
        <f t="shared" si="28"/>
        <v>-</v>
      </c>
      <c r="T39" s="169"/>
      <c r="U39" s="168" t="str">
        <f t="shared" si="29"/>
        <v>-</v>
      </c>
      <c r="V39" s="169"/>
      <c r="W39" s="168">
        <f t="shared" si="30"/>
        <v>12</v>
      </c>
      <c r="X39" s="169"/>
      <c r="Y39" s="168" t="str">
        <f t="shared" si="31"/>
        <v>-</v>
      </c>
      <c r="Z39" s="169"/>
      <c r="AA39" s="168">
        <f t="shared" si="32"/>
        <v>2</v>
      </c>
      <c r="AB39" s="169"/>
      <c r="AC39" s="168">
        <f t="shared" si="33"/>
        <v>15</v>
      </c>
      <c r="AD39" s="169"/>
      <c r="AE39" s="168">
        <f t="shared" si="34"/>
        <v>8</v>
      </c>
      <c r="AF39" s="169"/>
      <c r="AG39" s="168" t="str">
        <f t="shared" si="35"/>
        <v>-</v>
      </c>
      <c r="AH39" s="170"/>
      <c r="AJ39" s="26">
        <f t="shared" si="19"/>
        <v>10</v>
      </c>
    </row>
    <row r="40" spans="2:36" x14ac:dyDescent="0.35">
      <c r="B40" s="14" t="str">
        <f t="shared" si="18"/>
        <v>Austin</v>
      </c>
      <c r="C40" s="171">
        <f t="shared" si="20"/>
        <v>6</v>
      </c>
      <c r="D40" s="172"/>
      <c r="E40" s="171">
        <f t="shared" si="21"/>
        <v>7</v>
      </c>
      <c r="F40" s="172"/>
      <c r="G40" s="171">
        <f t="shared" si="22"/>
        <v>15</v>
      </c>
      <c r="H40" s="172"/>
      <c r="I40" s="171" t="str">
        <f t="shared" si="23"/>
        <v>-</v>
      </c>
      <c r="J40" s="172"/>
      <c r="K40" s="171">
        <f t="shared" si="24"/>
        <v>10</v>
      </c>
      <c r="L40" s="172"/>
      <c r="M40" s="171">
        <f t="shared" si="25"/>
        <v>16</v>
      </c>
      <c r="N40" s="172"/>
      <c r="O40" s="171" t="str">
        <f t="shared" si="26"/>
        <v>-</v>
      </c>
      <c r="P40" s="172"/>
      <c r="Q40" s="171">
        <f t="shared" si="27"/>
        <v>14</v>
      </c>
      <c r="R40" s="172"/>
      <c r="S40" s="171" t="str">
        <f t="shared" si="28"/>
        <v>-</v>
      </c>
      <c r="T40" s="172"/>
      <c r="U40" s="171" t="str">
        <f t="shared" si="29"/>
        <v>-</v>
      </c>
      <c r="V40" s="172"/>
      <c r="W40" s="171">
        <f t="shared" si="30"/>
        <v>11</v>
      </c>
      <c r="X40" s="172"/>
      <c r="Y40" s="171">
        <f t="shared" si="31"/>
        <v>3</v>
      </c>
      <c r="Z40" s="172"/>
      <c r="AA40" s="171">
        <f t="shared" si="32"/>
        <v>1</v>
      </c>
      <c r="AB40" s="172"/>
      <c r="AC40" s="171">
        <f t="shared" si="33"/>
        <v>12</v>
      </c>
      <c r="AD40" s="172"/>
      <c r="AE40" s="171">
        <f t="shared" si="34"/>
        <v>13</v>
      </c>
      <c r="AF40" s="172"/>
      <c r="AG40" s="171" t="str">
        <f t="shared" si="35"/>
        <v>-</v>
      </c>
      <c r="AH40" s="173"/>
      <c r="AJ40" s="26">
        <f t="shared" si="19"/>
        <v>11</v>
      </c>
    </row>
    <row r="41" spans="2:36" x14ac:dyDescent="0.35">
      <c r="B41" s="13" t="str">
        <f t="shared" si="18"/>
        <v>Cecil</v>
      </c>
      <c r="C41" s="168">
        <f t="shared" si="20"/>
        <v>7</v>
      </c>
      <c r="D41" s="169"/>
      <c r="E41" s="168">
        <f t="shared" si="21"/>
        <v>4</v>
      </c>
      <c r="F41" s="169"/>
      <c r="G41" s="168">
        <f t="shared" si="22"/>
        <v>13</v>
      </c>
      <c r="H41" s="169"/>
      <c r="I41" s="168" t="str">
        <f t="shared" si="23"/>
        <v>-</v>
      </c>
      <c r="J41" s="169"/>
      <c r="K41" s="168">
        <f t="shared" si="24"/>
        <v>9</v>
      </c>
      <c r="L41" s="169"/>
      <c r="M41" s="168">
        <f t="shared" si="25"/>
        <v>11</v>
      </c>
      <c r="N41" s="169"/>
      <c r="O41" s="168" t="str">
        <f t="shared" si="26"/>
        <v>-</v>
      </c>
      <c r="P41" s="169"/>
      <c r="Q41" s="168">
        <f t="shared" si="27"/>
        <v>8</v>
      </c>
      <c r="R41" s="169"/>
      <c r="S41" s="168" t="str">
        <f t="shared" si="28"/>
        <v>-</v>
      </c>
      <c r="T41" s="169"/>
      <c r="U41" s="168">
        <f t="shared" si="29"/>
        <v>1</v>
      </c>
      <c r="V41" s="169"/>
      <c r="W41" s="168">
        <f t="shared" si="30"/>
        <v>16</v>
      </c>
      <c r="X41" s="169"/>
      <c r="Y41" s="168">
        <f t="shared" si="31"/>
        <v>5</v>
      </c>
      <c r="Z41" s="169"/>
      <c r="AA41" s="168">
        <f t="shared" si="32"/>
        <v>2</v>
      </c>
      <c r="AB41" s="169"/>
      <c r="AC41" s="168">
        <f t="shared" si="33"/>
        <v>14</v>
      </c>
      <c r="AD41" s="169"/>
      <c r="AE41" s="168">
        <f t="shared" si="34"/>
        <v>15</v>
      </c>
      <c r="AF41" s="169"/>
      <c r="AG41" s="168">
        <f t="shared" si="35"/>
        <v>6</v>
      </c>
      <c r="AH41" s="170"/>
      <c r="AJ41" s="26">
        <f t="shared" si="19"/>
        <v>13</v>
      </c>
    </row>
    <row r="42" spans="2:36" x14ac:dyDescent="0.35">
      <c r="B42" s="14" t="str">
        <f t="shared" si="18"/>
        <v>Thadd</v>
      </c>
      <c r="C42" s="171">
        <f t="shared" si="20"/>
        <v>4</v>
      </c>
      <c r="D42" s="172"/>
      <c r="E42" s="171">
        <f t="shared" si="21"/>
        <v>1</v>
      </c>
      <c r="F42" s="172"/>
      <c r="G42" s="171">
        <f t="shared" si="22"/>
        <v>8</v>
      </c>
      <c r="H42" s="172"/>
      <c r="I42" s="171" t="str">
        <f t="shared" si="23"/>
        <v>-</v>
      </c>
      <c r="J42" s="172"/>
      <c r="K42" s="171">
        <f t="shared" si="24"/>
        <v>9</v>
      </c>
      <c r="L42" s="172"/>
      <c r="M42" s="171">
        <f t="shared" si="25"/>
        <v>11</v>
      </c>
      <c r="N42" s="172"/>
      <c r="O42" s="171">
        <f t="shared" si="26"/>
        <v>10</v>
      </c>
      <c r="P42" s="172"/>
      <c r="Q42" s="171">
        <f t="shared" si="27"/>
        <v>16</v>
      </c>
      <c r="R42" s="172"/>
      <c r="S42" s="171" t="str">
        <f t="shared" si="28"/>
        <v>-</v>
      </c>
      <c r="T42" s="172"/>
      <c r="U42" s="171">
        <f t="shared" si="29"/>
        <v>5</v>
      </c>
      <c r="V42" s="172"/>
      <c r="W42" s="171">
        <f t="shared" si="30"/>
        <v>14</v>
      </c>
      <c r="X42" s="172"/>
      <c r="Y42" s="171">
        <f t="shared" si="31"/>
        <v>6</v>
      </c>
      <c r="Z42" s="172"/>
      <c r="AA42" s="171">
        <f t="shared" si="32"/>
        <v>7</v>
      </c>
      <c r="AB42" s="172"/>
      <c r="AC42" s="171">
        <f t="shared" si="33"/>
        <v>13</v>
      </c>
      <c r="AD42" s="172"/>
      <c r="AE42" s="171">
        <f t="shared" si="34"/>
        <v>12</v>
      </c>
      <c r="AF42" s="172"/>
      <c r="AG42" s="171">
        <f t="shared" si="35"/>
        <v>3</v>
      </c>
      <c r="AH42" s="173"/>
      <c r="AJ42" s="26">
        <f t="shared" si="19"/>
        <v>14</v>
      </c>
    </row>
    <row r="43" spans="2:36" x14ac:dyDescent="0.35">
      <c r="B43" s="13" t="s">
        <v>3</v>
      </c>
      <c r="C43" s="168">
        <f t="shared" si="20"/>
        <v>3</v>
      </c>
      <c r="D43" s="169"/>
      <c r="E43" s="168" t="str">
        <f t="shared" si="21"/>
        <v>-</v>
      </c>
      <c r="F43" s="169"/>
      <c r="G43" s="168">
        <f t="shared" si="22"/>
        <v>12</v>
      </c>
      <c r="H43" s="169"/>
      <c r="I43" s="168" t="str">
        <f t="shared" si="23"/>
        <v>-</v>
      </c>
      <c r="J43" s="169"/>
      <c r="K43" s="168">
        <f t="shared" si="24"/>
        <v>9</v>
      </c>
      <c r="L43" s="169"/>
      <c r="M43" s="168">
        <f t="shared" si="25"/>
        <v>16</v>
      </c>
      <c r="N43" s="169"/>
      <c r="O43" s="168" t="str">
        <f t="shared" si="26"/>
        <v>-</v>
      </c>
      <c r="P43" s="169"/>
      <c r="Q43" s="168">
        <f t="shared" si="27"/>
        <v>14</v>
      </c>
      <c r="R43" s="169"/>
      <c r="S43" s="168" t="str">
        <f t="shared" si="28"/>
        <v>-</v>
      </c>
      <c r="T43" s="169"/>
      <c r="U43" s="168" t="str">
        <f t="shared" si="29"/>
        <v>-</v>
      </c>
      <c r="V43" s="169"/>
      <c r="W43" s="168">
        <f t="shared" si="30"/>
        <v>15</v>
      </c>
      <c r="X43" s="169"/>
      <c r="Y43" s="168">
        <f t="shared" si="31"/>
        <v>4</v>
      </c>
      <c r="Z43" s="169"/>
      <c r="AA43" s="168">
        <f t="shared" si="32"/>
        <v>6</v>
      </c>
      <c r="AB43" s="169"/>
      <c r="AC43" s="168">
        <f t="shared" si="33"/>
        <v>13</v>
      </c>
      <c r="AD43" s="169"/>
      <c r="AE43" s="168">
        <f t="shared" si="34"/>
        <v>11</v>
      </c>
      <c r="AF43" s="169"/>
      <c r="AG43" s="168">
        <f t="shared" si="35"/>
        <v>7</v>
      </c>
      <c r="AH43" s="170"/>
      <c r="AJ43" s="26">
        <f t="shared" si="19"/>
        <v>11</v>
      </c>
    </row>
    <row r="44" spans="2:36" x14ac:dyDescent="0.35">
      <c r="B44" s="50" t="s">
        <v>184</v>
      </c>
      <c r="C44" s="171">
        <f t="shared" si="20"/>
        <v>3</v>
      </c>
      <c r="D44" s="172"/>
      <c r="E44" s="171" t="str">
        <f t="shared" si="21"/>
        <v>-</v>
      </c>
      <c r="F44" s="172"/>
      <c r="G44" s="171">
        <f t="shared" si="22"/>
        <v>8</v>
      </c>
      <c r="H44" s="172"/>
      <c r="I44" s="171" t="str">
        <f t="shared" si="23"/>
        <v>-</v>
      </c>
      <c r="J44" s="172"/>
      <c r="K44" s="171">
        <f t="shared" si="24"/>
        <v>11</v>
      </c>
      <c r="L44" s="172"/>
      <c r="M44" s="171">
        <f t="shared" si="25"/>
        <v>16</v>
      </c>
      <c r="N44" s="172"/>
      <c r="O44" s="171">
        <f t="shared" si="26"/>
        <v>5</v>
      </c>
      <c r="P44" s="172"/>
      <c r="Q44" s="171">
        <f t="shared" si="27"/>
        <v>15</v>
      </c>
      <c r="R44" s="172"/>
      <c r="S44" s="171" t="str">
        <f t="shared" si="28"/>
        <v>-</v>
      </c>
      <c r="T44" s="172"/>
      <c r="U44" s="171">
        <f t="shared" si="29"/>
        <v>7</v>
      </c>
      <c r="V44" s="172"/>
      <c r="W44" s="171">
        <f t="shared" si="30"/>
        <v>12</v>
      </c>
      <c r="X44" s="172"/>
      <c r="Y44" s="171">
        <f t="shared" si="31"/>
        <v>1</v>
      </c>
      <c r="Z44" s="172"/>
      <c r="AA44" s="171">
        <f t="shared" si="32"/>
        <v>6</v>
      </c>
      <c r="AB44" s="172"/>
      <c r="AC44" s="171">
        <f t="shared" si="33"/>
        <v>14</v>
      </c>
      <c r="AD44" s="172"/>
      <c r="AE44" s="171">
        <f t="shared" si="34"/>
        <v>13</v>
      </c>
      <c r="AF44" s="172"/>
      <c r="AG44" s="171" t="str">
        <f t="shared" si="35"/>
        <v>-</v>
      </c>
      <c r="AH44" s="173"/>
      <c r="AI44" s="26"/>
      <c r="AJ44" s="26">
        <f t="shared" si="19"/>
        <v>12</v>
      </c>
    </row>
    <row r="45" spans="2:36" x14ac:dyDescent="0.35">
      <c r="B45" s="13" t="s">
        <v>230</v>
      </c>
      <c r="C45" s="168" t="str">
        <f t="shared" si="20"/>
        <v>-</v>
      </c>
      <c r="D45" s="169"/>
      <c r="E45" s="168" t="str">
        <f t="shared" si="21"/>
        <v>-</v>
      </c>
      <c r="F45" s="169"/>
      <c r="G45" s="168" t="str">
        <f t="shared" si="22"/>
        <v>-</v>
      </c>
      <c r="H45" s="169"/>
      <c r="I45" s="168" t="str">
        <f t="shared" si="23"/>
        <v>-</v>
      </c>
      <c r="J45" s="169"/>
      <c r="K45" s="168" t="str">
        <f t="shared" si="24"/>
        <v>-</v>
      </c>
      <c r="L45" s="169"/>
      <c r="M45" s="168" t="str">
        <f t="shared" si="25"/>
        <v>-</v>
      </c>
      <c r="N45" s="169"/>
      <c r="O45" s="168" t="str">
        <f t="shared" si="26"/>
        <v>-</v>
      </c>
      <c r="P45" s="169"/>
      <c r="Q45" s="168" t="str">
        <f t="shared" si="27"/>
        <v>-</v>
      </c>
      <c r="R45" s="169"/>
      <c r="S45" s="168" t="str">
        <f t="shared" si="28"/>
        <v>-</v>
      </c>
      <c r="T45" s="169"/>
      <c r="U45" s="168" t="str">
        <f t="shared" si="29"/>
        <v>-</v>
      </c>
      <c r="V45" s="169"/>
      <c r="W45" s="168" t="str">
        <f t="shared" si="30"/>
        <v>-</v>
      </c>
      <c r="X45" s="169"/>
      <c r="Y45" s="168" t="str">
        <f t="shared" si="31"/>
        <v>-</v>
      </c>
      <c r="Z45" s="169"/>
      <c r="AA45" s="168" t="str">
        <f t="shared" si="32"/>
        <v>-</v>
      </c>
      <c r="AB45" s="169"/>
      <c r="AC45" s="168" t="str">
        <f t="shared" si="33"/>
        <v>-</v>
      </c>
      <c r="AD45" s="169"/>
      <c r="AE45" s="168" t="str">
        <f t="shared" si="34"/>
        <v>-</v>
      </c>
      <c r="AF45" s="169"/>
      <c r="AG45" s="168" t="str">
        <f t="shared" si="35"/>
        <v>-</v>
      </c>
      <c r="AH45" s="170"/>
      <c r="AI45" s="26"/>
      <c r="AJ45" s="26">
        <f t="shared" si="19"/>
        <v>0</v>
      </c>
    </row>
    <row r="46" spans="2:36" ht="15" thickBot="1" x14ac:dyDescent="0.4">
      <c r="B46" s="80" t="s">
        <v>185</v>
      </c>
      <c r="C46" s="174">
        <f t="shared" si="20"/>
        <v>4</v>
      </c>
      <c r="D46" s="175"/>
      <c r="E46" s="174" t="str">
        <f t="shared" si="21"/>
        <v>-</v>
      </c>
      <c r="F46" s="175"/>
      <c r="G46" s="174">
        <f t="shared" si="22"/>
        <v>6</v>
      </c>
      <c r="H46" s="175"/>
      <c r="I46" s="174" t="str">
        <f t="shared" si="23"/>
        <v>-</v>
      </c>
      <c r="J46" s="175"/>
      <c r="K46" s="174">
        <f t="shared" si="24"/>
        <v>12</v>
      </c>
      <c r="L46" s="175"/>
      <c r="M46" s="174">
        <f t="shared" si="25"/>
        <v>10</v>
      </c>
      <c r="N46" s="175"/>
      <c r="O46" s="174">
        <f t="shared" si="26"/>
        <v>5</v>
      </c>
      <c r="P46" s="175"/>
      <c r="Q46" s="174">
        <f t="shared" si="27"/>
        <v>15</v>
      </c>
      <c r="R46" s="175"/>
      <c r="S46" s="174" t="str">
        <f t="shared" si="28"/>
        <v>-</v>
      </c>
      <c r="T46" s="175"/>
      <c r="U46" s="174">
        <f t="shared" si="29"/>
        <v>11</v>
      </c>
      <c r="V46" s="175"/>
      <c r="W46" s="174">
        <f t="shared" si="30"/>
        <v>7</v>
      </c>
      <c r="X46" s="175"/>
      <c r="Y46" s="174">
        <f t="shared" si="31"/>
        <v>2</v>
      </c>
      <c r="Z46" s="175"/>
      <c r="AA46" s="174">
        <f t="shared" si="32"/>
        <v>13</v>
      </c>
      <c r="AB46" s="175"/>
      <c r="AC46" s="174">
        <f t="shared" si="33"/>
        <v>16</v>
      </c>
      <c r="AD46" s="175"/>
      <c r="AE46" s="174">
        <f t="shared" si="34"/>
        <v>14</v>
      </c>
      <c r="AF46" s="175"/>
      <c r="AG46" s="174">
        <f t="shared" si="35"/>
        <v>1</v>
      </c>
      <c r="AH46" s="176"/>
      <c r="AI46" s="26"/>
      <c r="AJ46" s="26">
        <f t="shared" si="19"/>
        <v>13</v>
      </c>
    </row>
    <row r="47" spans="2:36" x14ac:dyDescent="0.35">
      <c r="L47" s="12"/>
    </row>
    <row r="49" spans="5:5" x14ac:dyDescent="0.35">
      <c r="E49" t="s">
        <v>33</v>
      </c>
    </row>
  </sheetData>
  <mergeCells count="338">
    <mergeCell ref="B2:AJ2"/>
    <mergeCell ref="C3:D3"/>
    <mergeCell ref="E3:F3"/>
    <mergeCell ref="G3:H3"/>
    <mergeCell ref="AG3:AH3"/>
    <mergeCell ref="I3:J3"/>
    <mergeCell ref="K3:L3"/>
    <mergeCell ref="M3:N3"/>
    <mergeCell ref="O3:P3"/>
    <mergeCell ref="Q3:R3"/>
    <mergeCell ref="AE3:AF3"/>
    <mergeCell ref="S3:T3"/>
    <mergeCell ref="U3:V3"/>
    <mergeCell ref="W3:X3"/>
    <mergeCell ref="Y3:Z3"/>
    <mergeCell ref="AA3:AB3"/>
    <mergeCell ref="AC3:AD3"/>
    <mergeCell ref="AE28:AF28"/>
    <mergeCell ref="AG28:AH28"/>
    <mergeCell ref="U28:V28"/>
    <mergeCell ref="W28:X28"/>
    <mergeCell ref="Y28:Z28"/>
    <mergeCell ref="AA28:AB28"/>
    <mergeCell ref="AC28:AD28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E29:F29"/>
    <mergeCell ref="G29:H29"/>
    <mergeCell ref="I29:J29"/>
    <mergeCell ref="K29:L29"/>
    <mergeCell ref="M29:N29"/>
    <mergeCell ref="O29:P29"/>
    <mergeCell ref="Q29:R29"/>
    <mergeCell ref="S28:T28"/>
    <mergeCell ref="AG22:AH22"/>
    <mergeCell ref="C23:AI23"/>
    <mergeCell ref="C28:D28"/>
    <mergeCell ref="E28:F28"/>
    <mergeCell ref="G28:H28"/>
    <mergeCell ref="I28:J28"/>
    <mergeCell ref="K28:L28"/>
    <mergeCell ref="M28:N28"/>
    <mergeCell ref="O28:P28"/>
    <mergeCell ref="Q28:R28"/>
    <mergeCell ref="U22:V22"/>
    <mergeCell ref="W22:X22"/>
    <mergeCell ref="Y22:Z22"/>
    <mergeCell ref="AA22:AB22"/>
    <mergeCell ref="AC22:AD22"/>
    <mergeCell ref="AE22:AF22"/>
    <mergeCell ref="AE29:AF29"/>
    <mergeCell ref="AG29:AH29"/>
    <mergeCell ref="C30:D30"/>
    <mergeCell ref="E30:F30"/>
    <mergeCell ref="G30:H30"/>
    <mergeCell ref="I30:J30"/>
    <mergeCell ref="K30:L30"/>
    <mergeCell ref="M30:N30"/>
    <mergeCell ref="O30:P30"/>
    <mergeCell ref="Q30:R30"/>
    <mergeCell ref="S29:T29"/>
    <mergeCell ref="U29:V29"/>
    <mergeCell ref="W29:X29"/>
    <mergeCell ref="Y29:Z29"/>
    <mergeCell ref="AA29:AB29"/>
    <mergeCell ref="AC29:AD29"/>
    <mergeCell ref="AE30:AF30"/>
    <mergeCell ref="AG30:AH30"/>
    <mergeCell ref="U30:V30"/>
    <mergeCell ref="W30:X30"/>
    <mergeCell ref="Y30:Z30"/>
    <mergeCell ref="AA30:AB30"/>
    <mergeCell ref="AC30:AD30"/>
    <mergeCell ref="C29:D29"/>
    <mergeCell ref="C31:D31"/>
    <mergeCell ref="E31:F31"/>
    <mergeCell ref="G31:H31"/>
    <mergeCell ref="I31:J31"/>
    <mergeCell ref="K31:L31"/>
    <mergeCell ref="M31:N31"/>
    <mergeCell ref="O31:P31"/>
    <mergeCell ref="Q31:R31"/>
    <mergeCell ref="S30:T30"/>
    <mergeCell ref="S32:T32"/>
    <mergeCell ref="AE31:AF31"/>
    <mergeCell ref="AG31:AH31"/>
    <mergeCell ref="C32:D32"/>
    <mergeCell ref="E32:F32"/>
    <mergeCell ref="G32:H32"/>
    <mergeCell ref="I32:J32"/>
    <mergeCell ref="K32:L32"/>
    <mergeCell ref="M32:N32"/>
    <mergeCell ref="O32:P32"/>
    <mergeCell ref="Q32:R32"/>
    <mergeCell ref="S31:T31"/>
    <mergeCell ref="U31:V31"/>
    <mergeCell ref="W31:X31"/>
    <mergeCell ref="Y31:Z31"/>
    <mergeCell ref="AA31:AB31"/>
    <mergeCell ref="AC31:AD31"/>
    <mergeCell ref="AE32:AF32"/>
    <mergeCell ref="AG32:AH32"/>
    <mergeCell ref="U32:V32"/>
    <mergeCell ref="W32:X32"/>
    <mergeCell ref="Y32:Z32"/>
    <mergeCell ref="AA32:AB32"/>
    <mergeCell ref="AC32:AD32"/>
    <mergeCell ref="AG33:AH33"/>
    <mergeCell ref="C34:D34"/>
    <mergeCell ref="E34:F34"/>
    <mergeCell ref="G34:H34"/>
    <mergeCell ref="I34:J34"/>
    <mergeCell ref="K34:L34"/>
    <mergeCell ref="M34:N34"/>
    <mergeCell ref="O34:P34"/>
    <mergeCell ref="Q34:R34"/>
    <mergeCell ref="S33:T33"/>
    <mergeCell ref="U33:V33"/>
    <mergeCell ref="W33:X33"/>
    <mergeCell ref="Y33:Z33"/>
    <mergeCell ref="AA33:AB33"/>
    <mergeCell ref="AC33:AD33"/>
    <mergeCell ref="AE34:AF34"/>
    <mergeCell ref="AG34:AH34"/>
    <mergeCell ref="U34:V34"/>
    <mergeCell ref="W34:X34"/>
    <mergeCell ref="Y34:Z34"/>
    <mergeCell ref="AA34:AB34"/>
    <mergeCell ref="AC34:AD34"/>
    <mergeCell ref="C33:D33"/>
    <mergeCell ref="E33:F33"/>
    <mergeCell ref="G35:H35"/>
    <mergeCell ref="I35:J35"/>
    <mergeCell ref="K35:L35"/>
    <mergeCell ref="M35:N35"/>
    <mergeCell ref="O35:P35"/>
    <mergeCell ref="Q35:R35"/>
    <mergeCell ref="S34:T34"/>
    <mergeCell ref="AE33:AF33"/>
    <mergeCell ref="G33:H33"/>
    <mergeCell ref="I33:J33"/>
    <mergeCell ref="K33:L33"/>
    <mergeCell ref="M33:N33"/>
    <mergeCell ref="O33:P33"/>
    <mergeCell ref="Q33:R33"/>
    <mergeCell ref="AE35:AF35"/>
    <mergeCell ref="AG35:AH35"/>
    <mergeCell ref="C36:D36"/>
    <mergeCell ref="E36:F36"/>
    <mergeCell ref="G36:H36"/>
    <mergeCell ref="I36:J36"/>
    <mergeCell ref="K36:L36"/>
    <mergeCell ref="M36:N36"/>
    <mergeCell ref="O36:P36"/>
    <mergeCell ref="Q36:R36"/>
    <mergeCell ref="S35:T35"/>
    <mergeCell ref="U35:V35"/>
    <mergeCell ref="W35:X35"/>
    <mergeCell ref="Y35:Z35"/>
    <mergeCell ref="AA35:AB35"/>
    <mergeCell ref="AC35:AD35"/>
    <mergeCell ref="AE36:AF36"/>
    <mergeCell ref="AG36:AH36"/>
    <mergeCell ref="U36:V36"/>
    <mergeCell ref="W36:X36"/>
    <mergeCell ref="Y36:Z36"/>
    <mergeCell ref="AA36:AB36"/>
    <mergeCell ref="AC36:AD36"/>
    <mergeCell ref="C35:D35"/>
    <mergeCell ref="E35:F35"/>
    <mergeCell ref="C37:D37"/>
    <mergeCell ref="E37:F37"/>
    <mergeCell ref="G37:H37"/>
    <mergeCell ref="I37:J37"/>
    <mergeCell ref="K37:L37"/>
    <mergeCell ref="M37:N37"/>
    <mergeCell ref="O37:P37"/>
    <mergeCell ref="Q37:R37"/>
    <mergeCell ref="S36:T36"/>
    <mergeCell ref="S38:T38"/>
    <mergeCell ref="AE37:AF37"/>
    <mergeCell ref="AG37:AH37"/>
    <mergeCell ref="C38:D38"/>
    <mergeCell ref="E38:F38"/>
    <mergeCell ref="G38:H38"/>
    <mergeCell ref="I38:J38"/>
    <mergeCell ref="K38:L38"/>
    <mergeCell ref="M38:N38"/>
    <mergeCell ref="O38:P38"/>
    <mergeCell ref="Q38:R38"/>
    <mergeCell ref="S37:T37"/>
    <mergeCell ref="U37:V37"/>
    <mergeCell ref="W37:X37"/>
    <mergeCell ref="Y37:Z37"/>
    <mergeCell ref="AA37:AB37"/>
    <mergeCell ref="AC37:AD37"/>
    <mergeCell ref="AE38:AF38"/>
    <mergeCell ref="AG38:AH38"/>
    <mergeCell ref="U38:V38"/>
    <mergeCell ref="W38:X38"/>
    <mergeCell ref="Y38:Z38"/>
    <mergeCell ref="AA38:AB38"/>
    <mergeCell ref="AC38:AD38"/>
    <mergeCell ref="AG39:AH39"/>
    <mergeCell ref="C40:D40"/>
    <mergeCell ref="E40:F40"/>
    <mergeCell ref="G40:H40"/>
    <mergeCell ref="I40:J40"/>
    <mergeCell ref="K40:L40"/>
    <mergeCell ref="M40:N40"/>
    <mergeCell ref="O40:P40"/>
    <mergeCell ref="Q40:R40"/>
    <mergeCell ref="S39:T39"/>
    <mergeCell ref="U39:V39"/>
    <mergeCell ref="W39:X39"/>
    <mergeCell ref="Y39:Z39"/>
    <mergeCell ref="AA39:AB39"/>
    <mergeCell ref="AC39:AD39"/>
    <mergeCell ref="AE40:AF40"/>
    <mergeCell ref="AG40:AH40"/>
    <mergeCell ref="U40:V40"/>
    <mergeCell ref="W40:X40"/>
    <mergeCell ref="Y40:Z40"/>
    <mergeCell ref="AA40:AB40"/>
    <mergeCell ref="AC40:AD40"/>
    <mergeCell ref="C39:D39"/>
    <mergeCell ref="E39:F39"/>
    <mergeCell ref="G41:H41"/>
    <mergeCell ref="I41:J41"/>
    <mergeCell ref="K41:L41"/>
    <mergeCell ref="M41:N41"/>
    <mergeCell ref="O41:P41"/>
    <mergeCell ref="Q41:R41"/>
    <mergeCell ref="S40:T40"/>
    <mergeCell ref="AE39:AF39"/>
    <mergeCell ref="G39:H39"/>
    <mergeCell ref="I39:J39"/>
    <mergeCell ref="K39:L39"/>
    <mergeCell ref="M39:N39"/>
    <mergeCell ref="O39:P39"/>
    <mergeCell ref="Q39:R39"/>
    <mergeCell ref="AE41:AF41"/>
    <mergeCell ref="AG41:AH41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X41"/>
    <mergeCell ref="Y41:Z41"/>
    <mergeCell ref="AA41:AB41"/>
    <mergeCell ref="AC41:AD41"/>
    <mergeCell ref="AE42:AF42"/>
    <mergeCell ref="AG42:AH42"/>
    <mergeCell ref="U42:V42"/>
    <mergeCell ref="W42:X42"/>
    <mergeCell ref="Y42:Z42"/>
    <mergeCell ref="AA42:AB42"/>
    <mergeCell ref="AC42:AD42"/>
    <mergeCell ref="C41:D41"/>
    <mergeCell ref="E41:F41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S44:T44"/>
    <mergeCell ref="AE43:AF43"/>
    <mergeCell ref="AG43:AH43"/>
    <mergeCell ref="C44:D44"/>
    <mergeCell ref="E44:F44"/>
    <mergeCell ref="G44:H44"/>
    <mergeCell ref="I44:J44"/>
    <mergeCell ref="K44:L44"/>
    <mergeCell ref="M44:N44"/>
    <mergeCell ref="O44:P44"/>
    <mergeCell ref="Q44:R44"/>
    <mergeCell ref="S43:T43"/>
    <mergeCell ref="U43:V43"/>
    <mergeCell ref="W43:X43"/>
    <mergeCell ref="Y43:Z43"/>
    <mergeCell ref="AA43:AB43"/>
    <mergeCell ref="AC43:AD43"/>
    <mergeCell ref="AE44:AF44"/>
    <mergeCell ref="AG44:AH44"/>
    <mergeCell ref="U44:V44"/>
    <mergeCell ref="W44:X44"/>
    <mergeCell ref="Y44:Z44"/>
    <mergeCell ref="AA44:AB44"/>
    <mergeCell ref="AC44:AD44"/>
    <mergeCell ref="C46:D46"/>
    <mergeCell ref="E46:F46"/>
    <mergeCell ref="G46:H46"/>
    <mergeCell ref="I46:J46"/>
    <mergeCell ref="K46:L46"/>
    <mergeCell ref="M46:N46"/>
    <mergeCell ref="O46:P46"/>
    <mergeCell ref="Q46:R46"/>
    <mergeCell ref="S45:T45"/>
    <mergeCell ref="C45:D45"/>
    <mergeCell ref="E45:F45"/>
    <mergeCell ref="G45:H45"/>
    <mergeCell ref="I45:J45"/>
    <mergeCell ref="K45:L45"/>
    <mergeCell ref="M45:N45"/>
    <mergeCell ref="O45:P45"/>
    <mergeCell ref="Q45:R45"/>
    <mergeCell ref="AE46:AF46"/>
    <mergeCell ref="AG46:AH46"/>
    <mergeCell ref="S46:T46"/>
    <mergeCell ref="U46:V46"/>
    <mergeCell ref="W46:X46"/>
    <mergeCell ref="Y46:Z46"/>
    <mergeCell ref="AA46:AB46"/>
    <mergeCell ref="AC46:AD46"/>
    <mergeCell ref="AE45:AF45"/>
    <mergeCell ref="AG45:AH45"/>
    <mergeCell ref="U45:V45"/>
    <mergeCell ref="W45:X45"/>
    <mergeCell ref="Y45:Z45"/>
    <mergeCell ref="AA45:AB45"/>
    <mergeCell ref="AC45:AD45"/>
  </mergeCells>
  <conditionalFormatting sqref="AI4:AI21">
    <cfRule type="cellIs" dxfId="76" priority="2" operator="equal">
      <formula>136</formula>
    </cfRule>
  </conditionalFormatting>
  <conditionalFormatting sqref="C4:AI22">
    <cfRule type="cellIs" dxfId="75" priority="3" operator="equal">
      <formula>"OAK"</formula>
    </cfRule>
    <cfRule type="cellIs" dxfId="74" priority="4" operator="equal">
      <formula>"LAR"</formula>
    </cfRule>
    <cfRule type="cellIs" dxfId="73" priority="5" operator="equal">
      <formula>"DET"</formula>
    </cfRule>
    <cfRule type="cellIs" dxfId="72" priority="6" operator="equal">
      <formula>"NYJ"</formula>
    </cfRule>
    <cfRule type="cellIs" dxfId="71" priority="7" operator="equal">
      <formula>"GB"</formula>
    </cfRule>
    <cfRule type="cellIs" dxfId="70" priority="8" operator="equal">
      <formula>"CHI"</formula>
    </cfRule>
    <cfRule type="cellIs" dxfId="69" priority="9" operator="equal">
      <formula>"ARI"</formula>
    </cfRule>
    <cfRule type="cellIs" dxfId="68" priority="10" operator="equal">
      <formula>"WAS"</formula>
    </cfRule>
    <cfRule type="cellIs" dxfId="67" priority="11" operator="equal">
      <formula>"CAR"</formula>
    </cfRule>
    <cfRule type="cellIs" dxfId="66" priority="12" operator="equal">
      <formula>"DAL"</formula>
    </cfRule>
    <cfRule type="cellIs" dxfId="65" priority="13" operator="equal">
      <formula>"DEN"</formula>
    </cfRule>
    <cfRule type="cellIs" dxfId="64" priority="14" operator="equal">
      <formula>"SEA"</formula>
    </cfRule>
    <cfRule type="cellIs" dxfId="63" priority="15" operator="equal">
      <formula>"LAC"</formula>
    </cfRule>
    <cfRule type="cellIs" dxfId="62" priority="16" operator="equal">
      <formula>"KC"</formula>
    </cfRule>
    <cfRule type="cellIs" dxfId="61" priority="17" operator="equal">
      <formula>"CLE"</formula>
    </cfRule>
    <cfRule type="cellIs" dxfId="60" priority="18" operator="equal">
      <formula>"PIT"</formula>
    </cfRule>
    <cfRule type="cellIs" dxfId="59" priority="19" operator="equal">
      <formula>"IND"</formula>
    </cfRule>
    <cfRule type="cellIs" dxfId="58" priority="20" operator="equal">
      <formula>"CIN"</formula>
    </cfRule>
    <cfRule type="cellIs" dxfId="57" priority="21" operator="equal">
      <formula>"MIA"</formula>
    </cfRule>
    <cfRule type="cellIs" dxfId="56" priority="22" operator="equal">
      <formula>"TEN"</formula>
    </cfRule>
    <cfRule type="cellIs" dxfId="55" priority="23" operator="equal">
      <formula>"MIN"</formula>
    </cfRule>
    <cfRule type="cellIs" dxfId="54" priority="24" operator="equal">
      <formula>"SF"</formula>
    </cfRule>
    <cfRule type="cellIs" dxfId="53" priority="25" operator="equal">
      <formula>"NE"</formula>
    </cfRule>
    <cfRule type="cellIs" dxfId="52" priority="26" operator="equal">
      <formula>"HOU"</formula>
    </cfRule>
    <cfRule type="cellIs" dxfId="51" priority="27" operator="equal">
      <formula>"NO"</formula>
    </cfRule>
    <cfRule type="cellIs" dxfId="50" priority="28" operator="equal">
      <formula>"TB"</formula>
    </cfRule>
    <cfRule type="cellIs" dxfId="49" priority="29" operator="equal">
      <formula>"NYG"</formula>
    </cfRule>
    <cfRule type="cellIs" dxfId="48" priority="30" operator="equal">
      <formula>"JAX"</formula>
    </cfRule>
    <cfRule type="cellIs" dxfId="47" priority="31" operator="equal">
      <formula>"BAL"</formula>
    </cfRule>
    <cfRule type="cellIs" dxfId="46" priority="32" operator="equal">
      <formula>"BUF"</formula>
    </cfRule>
    <cfRule type="cellIs" dxfId="45" priority="33" operator="equal">
      <formula>"PHI"</formula>
    </cfRule>
    <cfRule type="cellIs" dxfId="44" priority="34" operator="equal">
      <formula>"ATL"</formula>
    </cfRule>
  </conditionalFormatting>
  <conditionalFormatting sqref="AJ4:AJ21">
    <cfRule type="top10" dxfId="1" priority="1" rank="1"/>
  </conditionalFormatting>
  <hyperlinks>
    <hyperlink ref="C3" r:id="rId1" xr:uid="{B4B3D3C1-F173-4E78-A0E1-7A8F44B18AC1}"/>
    <hyperlink ref="E3" r:id="rId2" xr:uid="{809B6064-ED8F-4447-B161-BBFFE1B9BA06}"/>
    <hyperlink ref="G3" r:id="rId3" xr:uid="{8310A981-8CF7-425A-8225-9EEAE018EEA1}"/>
    <hyperlink ref="AG3" r:id="rId4" xr:uid="{0F7B5B2E-22B0-4E11-92AF-6D4A03BC9ED2}"/>
    <hyperlink ref="I3" r:id="rId5" xr:uid="{364C0E6C-1962-4C1E-B527-3FFDC1BD41E4}"/>
    <hyperlink ref="O3" r:id="rId6" xr:uid="{EA175E0B-1FD4-48DF-A1D3-311C5AD0DF27}"/>
    <hyperlink ref="Q3" r:id="rId7" xr:uid="{78D40A5E-FD46-410B-8F33-D45858FD2FC7}"/>
    <hyperlink ref="S3" r:id="rId8" xr:uid="{7C9A897E-33A7-4F77-B412-EC8FA593A988}"/>
    <hyperlink ref="U3" r:id="rId9" xr:uid="{5F52375E-F22B-4243-A7BC-480EBC75CC8A}"/>
    <hyperlink ref="W3" r:id="rId10" xr:uid="{774C5F04-F25D-4B10-9221-480A46390C93}"/>
    <hyperlink ref="Y3" r:id="rId11" xr:uid="{7D15B5A3-AFFB-4FEC-9328-DE41745B012C}"/>
    <hyperlink ref="AA3" r:id="rId12" xr:uid="{890C41E5-949A-4D46-B886-40D9A0D25BC0}"/>
    <hyperlink ref="AC3" r:id="rId13" xr:uid="{82F34ED1-CAAA-4976-BBA9-30DA91EF9D94}"/>
    <hyperlink ref="AE3" r:id="rId14" xr:uid="{2C82EE7E-6012-4EB0-BFA0-C0B6665A840B}"/>
    <hyperlink ref="K3" r:id="rId15" xr:uid="{FDADBA66-8339-4C28-B2C6-795498A3796C}"/>
    <hyperlink ref="M3" r:id="rId16" xr:uid="{9E5EDD16-4799-4BFD-B5EA-55121D49A2D3}"/>
  </hyperlinks>
  <pageMargins left="0.7" right="0.7" top="0.75" bottom="0.75" header="0.3" footer="0.3"/>
  <pageSetup orientation="portrait" r:id="rId17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7"/>
  <sheetViews>
    <sheetView showGridLines="0" showZeros="0" tabSelected="1" zoomScale="87" zoomScaleNormal="87" workbookViewId="0">
      <selection activeCell="U19" sqref="U19"/>
    </sheetView>
  </sheetViews>
  <sheetFormatPr defaultRowHeight="14.5" x14ac:dyDescent="0.35"/>
  <cols>
    <col min="1" max="1" width="3.90625" customWidth="1"/>
    <col min="2" max="2" width="9.08984375" customWidth="1"/>
    <col min="3" max="19" width="7.6328125" customWidth="1"/>
    <col min="20" max="20" width="6.1796875" bestFit="1" customWidth="1"/>
  </cols>
  <sheetData>
    <row r="1" spans="1:24" ht="7" customHeight="1" x14ac:dyDescent="0.35">
      <c r="A1" t="s">
        <v>33</v>
      </c>
    </row>
    <row r="2" spans="1:24" ht="15" thickBot="1" x14ac:dyDescent="0.4">
      <c r="W2" s="208" t="s">
        <v>70</v>
      </c>
      <c r="X2" s="208"/>
    </row>
    <row r="3" spans="1:24" ht="15" thickBot="1" x14ac:dyDescent="0.4">
      <c r="B3" s="15" t="s">
        <v>67</v>
      </c>
      <c r="C3" s="16" t="s">
        <v>50</v>
      </c>
      <c r="D3" s="16" t="s">
        <v>51</v>
      </c>
      <c r="E3" s="16" t="s">
        <v>52</v>
      </c>
      <c r="F3" s="16" t="s">
        <v>53</v>
      </c>
      <c r="G3" s="16" t="s">
        <v>54</v>
      </c>
      <c r="H3" s="16" t="s">
        <v>55</v>
      </c>
      <c r="I3" s="16" t="s">
        <v>56</v>
      </c>
      <c r="J3" s="16" t="s">
        <v>57</v>
      </c>
      <c r="K3" s="16" t="s">
        <v>58</v>
      </c>
      <c r="L3" s="16" t="s">
        <v>59</v>
      </c>
      <c r="M3" s="16" t="s">
        <v>60</v>
      </c>
      <c r="N3" s="16" t="s">
        <v>61</v>
      </c>
      <c r="O3" s="16" t="s">
        <v>62</v>
      </c>
      <c r="P3" s="16" t="s">
        <v>63</v>
      </c>
      <c r="Q3" s="16" t="s">
        <v>64</v>
      </c>
      <c r="R3" s="16" t="s">
        <v>65</v>
      </c>
      <c r="S3" s="17" t="s">
        <v>66</v>
      </c>
      <c r="T3" s="21" t="s">
        <v>32</v>
      </c>
      <c r="U3" s="21" t="s">
        <v>68</v>
      </c>
      <c r="W3" s="208"/>
      <c r="X3" s="208"/>
    </row>
    <row r="4" spans="1:24" x14ac:dyDescent="0.35">
      <c r="A4">
        <f>RANK(T4,$T$4:$T$21,0)+COUNTIF($T$4:T4,T4)-1</f>
        <v>13</v>
      </c>
      <c r="B4" s="18" t="s">
        <v>1</v>
      </c>
      <c r="C4" s="95">
        <f>'Week 1'!AJ4</f>
        <v>74</v>
      </c>
      <c r="D4" s="95">
        <f>'Week 2'!AJ4</f>
        <v>74</v>
      </c>
      <c r="E4" s="95">
        <f>'Week 3'!AJ4</f>
        <v>76</v>
      </c>
      <c r="F4" s="95">
        <f>'Week 4'!AJ4</f>
        <v>101</v>
      </c>
      <c r="G4" s="95">
        <f>'Week 5'!AJ4</f>
        <v>100</v>
      </c>
      <c r="H4" s="95">
        <f>'Week 6'!AJ4</f>
        <v>95</v>
      </c>
      <c r="I4" s="95">
        <f>'Week 7'!AJ4</f>
        <v>107</v>
      </c>
      <c r="J4" s="95">
        <f>'Week 8'!AJ4</f>
        <v>114</v>
      </c>
      <c r="K4" s="95">
        <f>'Week 9'!AJ4</f>
        <v>78</v>
      </c>
      <c r="L4" s="95">
        <f>'Week 10'!AJ4</f>
        <v>81</v>
      </c>
      <c r="M4" s="95">
        <f>'Week 11'!AJ4</f>
        <v>63</v>
      </c>
      <c r="N4" s="95">
        <f>'Week 12'!AJ4</f>
        <v>95</v>
      </c>
      <c r="O4" s="95">
        <f>'Week 13'!AJ4</f>
        <v>86</v>
      </c>
      <c r="P4" s="95">
        <f>'Week 14'!AJ4</f>
        <v>86</v>
      </c>
      <c r="Q4" s="95">
        <f>'Week 15'!AJ4</f>
        <v>72</v>
      </c>
      <c r="R4" s="95">
        <f>'Week 16'!AJ4</f>
        <v>114</v>
      </c>
      <c r="S4" s="96">
        <f>'Week 17'!AJ4</f>
        <v>99</v>
      </c>
      <c r="T4" s="22">
        <f>SUM(Table1[[#This Row],[Week1]:[Week17]])</f>
        <v>1515</v>
      </c>
      <c r="U4" s="19">
        <f>-50-X4</f>
        <v>-55</v>
      </c>
      <c r="W4" s="23" t="s">
        <v>1</v>
      </c>
      <c r="X4" s="27">
        <v>5</v>
      </c>
    </row>
    <row r="5" spans="1:24" x14ac:dyDescent="0.35">
      <c r="A5">
        <f>RANK(T5,$T$4:$T$21,0)+COUNTIF($T$4:T5,T5)-1</f>
        <v>7</v>
      </c>
      <c r="B5" s="19" t="str">
        <f>'Week 1'!B5</f>
        <v>Ben</v>
      </c>
      <c r="C5" s="95">
        <f>'Week 1'!AJ5</f>
        <v>81</v>
      </c>
      <c r="D5" s="95">
        <f>'Week 2'!AJ5</f>
        <v>93</v>
      </c>
      <c r="E5" s="95">
        <f>'Week 3'!AJ5</f>
        <v>52</v>
      </c>
      <c r="F5" s="95">
        <f>'Week 4'!AJ5</f>
        <v>109</v>
      </c>
      <c r="G5" s="95">
        <f>'Week 5'!AJ5</f>
        <v>84</v>
      </c>
      <c r="H5" s="95">
        <f>'Week 6'!AJ5</f>
        <v>101</v>
      </c>
      <c r="I5" s="95">
        <f>'Week 7'!AJ5</f>
        <v>106</v>
      </c>
      <c r="J5" s="95">
        <f>'Week 8'!AJ5</f>
        <v>116</v>
      </c>
      <c r="K5" s="95">
        <f>'Week 9'!AJ5</f>
        <v>95</v>
      </c>
      <c r="L5" s="95">
        <f>'Week 10'!AJ5</f>
        <v>78</v>
      </c>
      <c r="M5" s="95">
        <f>'Week 11'!AJ5</f>
        <v>63</v>
      </c>
      <c r="N5" s="95">
        <f>'Week 12'!AJ5</f>
        <v>119</v>
      </c>
      <c r="O5" s="95">
        <f>'Week 13'!AJ5</f>
        <v>76</v>
      </c>
      <c r="P5" s="95">
        <f>'Week 14'!AJ5</f>
        <v>81</v>
      </c>
      <c r="Q5" s="95">
        <f>'Week 15'!AJ5</f>
        <v>69</v>
      </c>
      <c r="R5" s="95">
        <f>'Week 16'!AJ5</f>
        <v>117</v>
      </c>
      <c r="S5" s="96">
        <f>'Week 17'!AJ5</f>
        <v>107</v>
      </c>
      <c r="T5" s="22">
        <f>SUM(Table1[[#This Row],[Week1]:[Week17]])</f>
        <v>1547</v>
      </c>
      <c r="U5" s="19">
        <f t="shared" ref="U5:U17" si="0">-50-X5</f>
        <v>-55</v>
      </c>
      <c r="W5" s="24" t="s">
        <v>11</v>
      </c>
      <c r="X5" s="28">
        <v>5</v>
      </c>
    </row>
    <row r="6" spans="1:24" x14ac:dyDescent="0.35">
      <c r="A6">
        <f>RANK(T6,$T$4:$T$21,0)+COUNTIF($T$4:T6,T6)-1</f>
        <v>14</v>
      </c>
      <c r="B6" s="19" t="str">
        <f>'Week 1'!B6</f>
        <v>Trevor</v>
      </c>
      <c r="C6" s="95">
        <f>'Week 1'!AJ6</f>
        <v>83</v>
      </c>
      <c r="D6" s="95">
        <f>'Week 2'!AJ6</f>
        <v>74</v>
      </c>
      <c r="E6" s="95">
        <f>'Week 3'!AJ6</f>
        <v>60</v>
      </c>
      <c r="F6" s="95">
        <f>'Week 4'!AJ6</f>
        <v>98</v>
      </c>
      <c r="G6" s="95">
        <f>'Week 5'!AJ6</f>
        <v>84</v>
      </c>
      <c r="H6" s="95">
        <f>'Week 6'!AJ6</f>
        <v>80</v>
      </c>
      <c r="I6" s="95">
        <f>'Week 7'!AJ6</f>
        <v>74</v>
      </c>
      <c r="J6" s="95">
        <f>'Week 8'!AJ6</f>
        <v>57</v>
      </c>
      <c r="K6" s="95">
        <f>'Week 9'!AJ6</f>
        <v>117</v>
      </c>
      <c r="L6" s="95">
        <f>'Week 10'!AJ6</f>
        <v>82</v>
      </c>
      <c r="M6" s="95">
        <f>'Week 11'!AJ6</f>
        <v>69</v>
      </c>
      <c r="N6" s="95">
        <f>'Week 12'!AJ6</f>
        <v>101</v>
      </c>
      <c r="O6" s="95">
        <f>'Week 13'!AJ6</f>
        <v>90</v>
      </c>
      <c r="P6" s="95">
        <f>'Week 14'!AJ6</f>
        <v>77</v>
      </c>
      <c r="Q6" s="95">
        <f>'Week 15'!AJ6</f>
        <v>85</v>
      </c>
      <c r="R6" s="95">
        <f>'Week 16'!AJ6</f>
        <v>125</v>
      </c>
      <c r="S6" s="96">
        <f>'Week 17'!AJ6</f>
        <v>116</v>
      </c>
      <c r="T6" s="22">
        <f>SUM(Table1[[#This Row],[Week1]:[Week17]])</f>
        <v>1472</v>
      </c>
      <c r="U6" s="19">
        <f>-50-X6+Week9</f>
        <v>-20</v>
      </c>
      <c r="W6" s="24" t="s">
        <v>2</v>
      </c>
      <c r="X6" s="28">
        <v>0</v>
      </c>
    </row>
    <row r="7" spans="1:24" x14ac:dyDescent="0.35">
      <c r="A7">
        <f>RANK(T7,$T$4:$T$21,0)+COUNTIF($T$4:T7,T7)-1</f>
        <v>4</v>
      </c>
      <c r="B7" s="19" t="str">
        <f>'Week 1'!B7</f>
        <v>Alex</v>
      </c>
      <c r="C7" s="95">
        <f>'Week 1'!AJ7</f>
        <v>58</v>
      </c>
      <c r="D7" s="95">
        <f>'Week 2'!AJ7</f>
        <v>85</v>
      </c>
      <c r="E7" s="95">
        <f>'Week 3'!AJ7</f>
        <v>77</v>
      </c>
      <c r="F7" s="95">
        <f>'Week 4'!AJ7</f>
        <v>114</v>
      </c>
      <c r="G7" s="95">
        <f>'Week 5'!AJ7</f>
        <v>98</v>
      </c>
      <c r="H7" s="95">
        <f>'Week 6'!AJ7</f>
        <v>97</v>
      </c>
      <c r="I7" s="95">
        <f>'Week 7'!AJ7</f>
        <v>105</v>
      </c>
      <c r="J7" s="95">
        <f>'Week 8'!AJ7</f>
        <v>117</v>
      </c>
      <c r="K7" s="95">
        <f>'Week 9'!AJ7</f>
        <v>87</v>
      </c>
      <c r="L7" s="95">
        <f>'Week 10'!AJ7</f>
        <v>76</v>
      </c>
      <c r="M7" s="95">
        <f>'Week 11'!AJ7</f>
        <v>74</v>
      </c>
      <c r="N7" s="95">
        <f>'Week 12'!AJ7</f>
        <v>107</v>
      </c>
      <c r="O7" s="95">
        <f>'Week 13'!AJ7</f>
        <v>81</v>
      </c>
      <c r="P7" s="95">
        <f>'Week 14'!AJ7</f>
        <v>96</v>
      </c>
      <c r="Q7" s="95">
        <f>'Week 15'!AJ7</f>
        <v>85</v>
      </c>
      <c r="R7" s="95">
        <f>'Week 16'!AJ7</f>
        <v>113</v>
      </c>
      <c r="S7" s="96">
        <f>'Week 17'!AJ7</f>
        <v>127</v>
      </c>
      <c r="T7" s="22">
        <f>SUM(Table1[[#This Row],[Week1]:[Week17]])</f>
        <v>1597</v>
      </c>
      <c r="U7" s="114">
        <f>-50-X7+Week4+Week14+Week17</f>
        <v>40</v>
      </c>
      <c r="W7" s="24" t="s">
        <v>5</v>
      </c>
      <c r="X7" s="28">
        <v>0</v>
      </c>
    </row>
    <row r="8" spans="1:24" x14ac:dyDescent="0.35">
      <c r="A8">
        <f>RANK(T8,$T$4:$T$21,0)+COUNTIF($T$4:T8,T8)-1</f>
        <v>1</v>
      </c>
      <c r="B8" s="19" t="str">
        <f>'Week 1'!B8</f>
        <v>Katelyn</v>
      </c>
      <c r="C8" s="95">
        <f>'Week 1'!AJ8</f>
        <v>87</v>
      </c>
      <c r="D8" s="95">
        <f>'Week 2'!AJ8</f>
        <v>93</v>
      </c>
      <c r="E8" s="95">
        <f>'Week 3'!AJ8</f>
        <v>87</v>
      </c>
      <c r="F8" s="95">
        <f>'Week 4'!AJ8</f>
        <v>109</v>
      </c>
      <c r="G8" s="95">
        <f>'Week 5'!AJ8</f>
        <v>98</v>
      </c>
      <c r="H8" s="95">
        <f>'Week 6'!AJ8</f>
        <v>111</v>
      </c>
      <c r="I8" s="95">
        <f>'Week 7'!AJ8</f>
        <v>105</v>
      </c>
      <c r="J8" s="95">
        <f>'Week 8'!AJ8</f>
        <v>121</v>
      </c>
      <c r="K8" s="95">
        <f>'Week 9'!AJ8</f>
        <v>91</v>
      </c>
      <c r="L8" s="95">
        <f>'Week 10'!AJ8</f>
        <v>87</v>
      </c>
      <c r="M8" s="95">
        <f>'Week 11'!AJ8</f>
        <v>79</v>
      </c>
      <c r="N8" s="95">
        <f>'Week 12'!AJ8</f>
        <v>111</v>
      </c>
      <c r="O8" s="95">
        <f>'Week 13'!AJ8</f>
        <v>92</v>
      </c>
      <c r="P8" s="95">
        <f>'Week 14'!AJ8</f>
        <v>77</v>
      </c>
      <c r="Q8" s="95">
        <f>'Week 15'!AJ8</f>
        <v>81</v>
      </c>
      <c r="R8" s="95">
        <f>'Week 16'!AJ8</f>
        <v>110</v>
      </c>
      <c r="S8" s="96">
        <f>'Week 17'!AJ8</f>
        <v>108</v>
      </c>
      <c r="T8" s="22">
        <f>SUM(Table1[[#This Row],[Week1]:[Week17]])</f>
        <v>1647</v>
      </c>
      <c r="U8" s="114">
        <f>-50-X8+Week3+Week6+L24</f>
        <v>250</v>
      </c>
      <c r="W8" s="24" t="s">
        <v>13</v>
      </c>
      <c r="X8" s="28">
        <v>0</v>
      </c>
    </row>
    <row r="9" spans="1:24" x14ac:dyDescent="0.35">
      <c r="A9">
        <f>RANK(T9,$T$4:$T$21,0)+COUNTIF($T$4:T9,T9)-1</f>
        <v>16</v>
      </c>
      <c r="B9" s="19" t="str">
        <f>'Week 1'!B9</f>
        <v>Shelby</v>
      </c>
      <c r="C9" s="95">
        <f>'Week 1'!AJ9</f>
        <v>104</v>
      </c>
      <c r="D9" s="95">
        <f>'Week 2'!AJ9</f>
        <v>77</v>
      </c>
      <c r="E9" s="95">
        <f>'Week 3'!AJ9</f>
        <v>55</v>
      </c>
      <c r="F9" s="95">
        <f>'Week 4'!AJ9</f>
        <v>108</v>
      </c>
      <c r="G9" s="95">
        <f>'Week 5'!AJ9</f>
        <v>77</v>
      </c>
      <c r="H9" s="95">
        <f>'Week 6'!AJ9</f>
        <v>55</v>
      </c>
      <c r="I9" s="95">
        <f>'Week 7'!AJ9</f>
        <v>104</v>
      </c>
      <c r="J9" s="95">
        <f>'Week 8'!AJ9</f>
        <v>113</v>
      </c>
      <c r="K9" s="95">
        <f>'Week 9'!AJ9</f>
        <v>75</v>
      </c>
      <c r="L9" s="95">
        <f>'Week 10'!AJ9</f>
        <v>69</v>
      </c>
      <c r="M9" s="95">
        <f>'Week 11'!AJ9</f>
        <v>76</v>
      </c>
      <c r="N9" s="95">
        <f>'Week 12'!AJ9</f>
        <v>117</v>
      </c>
      <c r="O9" s="95">
        <f>'Week 13'!AJ9</f>
        <v>84</v>
      </c>
      <c r="P9" s="95">
        <f>'Week 14'!AJ9</f>
        <v>54</v>
      </c>
      <c r="Q9" s="95">
        <f>'Week 15'!AJ9</f>
        <v>86</v>
      </c>
      <c r="R9" s="95">
        <f>'Week 16'!AJ9</f>
        <v>70</v>
      </c>
      <c r="S9" s="96">
        <f>'Week 17'!AJ9</f>
        <v>103</v>
      </c>
      <c r="T9" s="22">
        <f>SUM(Table1[[#This Row],[Week1]:[Week17]])</f>
        <v>1427</v>
      </c>
      <c r="U9" s="19">
        <f>-50-X9+Week1</f>
        <v>-25</v>
      </c>
      <c r="W9" s="24" t="s">
        <v>9</v>
      </c>
      <c r="X9" s="28">
        <v>5</v>
      </c>
    </row>
    <row r="10" spans="1:24" x14ac:dyDescent="0.35">
      <c r="A10">
        <f>RANK(T10,$T$4:$T$21,0)+COUNTIF($T$4:T10,T10)-1</f>
        <v>9</v>
      </c>
      <c r="B10" s="19" t="str">
        <f>'Week 1'!B10</f>
        <v>Chris</v>
      </c>
      <c r="C10" s="95">
        <f>'Week 1'!AJ10</f>
        <v>82</v>
      </c>
      <c r="D10" s="95">
        <f>'Week 2'!AJ10</f>
        <v>97</v>
      </c>
      <c r="E10" s="95">
        <f>'Week 3'!AJ10</f>
        <v>79</v>
      </c>
      <c r="F10" s="95">
        <f>'Week 4'!AJ10</f>
        <v>97</v>
      </c>
      <c r="G10" s="95">
        <f>'Week 5'!AJ10</f>
        <v>94</v>
      </c>
      <c r="H10" s="95">
        <f>'Week 6'!AJ10</f>
        <v>94</v>
      </c>
      <c r="I10" s="95">
        <f>'Week 7'!AJ10</f>
        <v>99</v>
      </c>
      <c r="J10" s="95">
        <f>'Week 8'!AJ10</f>
        <v>119</v>
      </c>
      <c r="K10" s="95">
        <f>'Week 9'!AJ10</f>
        <v>97</v>
      </c>
      <c r="L10" s="95">
        <f>'Week 10'!AJ10</f>
        <v>81</v>
      </c>
      <c r="M10" s="95">
        <f>'Week 11'!AJ10</f>
        <v>50</v>
      </c>
      <c r="N10" s="95">
        <f>'Week 12'!AJ10</f>
        <v>106</v>
      </c>
      <c r="O10" s="95">
        <f>'Week 13'!AJ10</f>
        <v>78</v>
      </c>
      <c r="P10" s="95">
        <f>'Week 14'!AJ10</f>
        <v>70</v>
      </c>
      <c r="Q10" s="95">
        <f>'Week 15'!AJ10</f>
        <v>90</v>
      </c>
      <c r="R10" s="95">
        <f>'Week 16'!AJ10</f>
        <v>110</v>
      </c>
      <c r="S10" s="96">
        <f>'Week 17'!AJ10</f>
        <v>103</v>
      </c>
      <c r="T10" s="22">
        <f>SUM(Table1[[#This Row],[Week1]:[Week17]])</f>
        <v>1546</v>
      </c>
      <c r="U10" s="19">
        <f>-50-X10+Week15</f>
        <v>-20</v>
      </c>
      <c r="W10" s="24" t="s">
        <v>10</v>
      </c>
      <c r="X10" s="28">
        <v>0</v>
      </c>
    </row>
    <row r="11" spans="1:24" x14ac:dyDescent="0.35">
      <c r="A11">
        <f>RANK(T11,$T$4:$T$21,0)+COUNTIF($T$4:T11,T11)-1</f>
        <v>12</v>
      </c>
      <c r="B11" s="19" t="str">
        <f>'Week 1'!B11</f>
        <v>Jeremy</v>
      </c>
      <c r="C11" s="95">
        <f>'Week 1'!AJ11</f>
        <v>80</v>
      </c>
      <c r="D11" s="95">
        <f>'Week 2'!AJ11</f>
        <v>64</v>
      </c>
      <c r="E11" s="95">
        <f>'Week 3'!AJ11</f>
        <v>74</v>
      </c>
      <c r="F11" s="95">
        <f>'Week 4'!AJ11</f>
        <v>93</v>
      </c>
      <c r="G11" s="95">
        <f>'Week 5'!AJ11</f>
        <v>91</v>
      </c>
      <c r="H11" s="95">
        <f>'Week 6'!AJ11</f>
        <v>106</v>
      </c>
      <c r="I11" s="95">
        <f>'Week 7'!AJ11</f>
        <v>107</v>
      </c>
      <c r="J11" s="95">
        <f>'Week 8'!AJ11</f>
        <v>111</v>
      </c>
      <c r="K11" s="95">
        <f>'Week 9'!AJ11</f>
        <v>99</v>
      </c>
      <c r="L11" s="95">
        <f>'Week 10'!AJ11</f>
        <v>95</v>
      </c>
      <c r="M11" s="95">
        <f>'Week 11'!AJ11</f>
        <v>61</v>
      </c>
      <c r="N11" s="95">
        <f>'Week 12'!AJ11</f>
        <v>99</v>
      </c>
      <c r="O11" s="95">
        <f>'Week 13'!AJ11</f>
        <v>75</v>
      </c>
      <c r="P11" s="95">
        <f>'Week 14'!AJ11</f>
        <v>56</v>
      </c>
      <c r="Q11" s="95">
        <f>'Week 15'!AJ11</f>
        <v>75</v>
      </c>
      <c r="R11" s="95">
        <f>'Week 16'!AJ11</f>
        <v>120</v>
      </c>
      <c r="S11" s="96">
        <f>'Week 17'!AJ11</f>
        <v>119</v>
      </c>
      <c r="T11" s="22">
        <f>SUM(Table1[[#This Row],[Week1]:[Week17]])</f>
        <v>1525</v>
      </c>
      <c r="U11" s="19">
        <f t="shared" si="0"/>
        <v>-50</v>
      </c>
      <c r="W11" s="24" t="s">
        <v>14</v>
      </c>
      <c r="X11" s="28">
        <v>0</v>
      </c>
    </row>
    <row r="12" spans="1:24" x14ac:dyDescent="0.35">
      <c r="A12">
        <f>RANK(T12,$T$4:$T$21,0)+COUNTIF($T$4:T12,T12)-1</f>
        <v>17</v>
      </c>
      <c r="B12" s="19" t="str">
        <f>'Week 1'!B12</f>
        <v>Sam</v>
      </c>
      <c r="C12" s="95">
        <f>'Week 1'!AJ12</f>
        <v>68</v>
      </c>
      <c r="D12" s="95">
        <f>'Week 2'!AJ12</f>
        <v>101</v>
      </c>
      <c r="E12" s="95">
        <f>'Week 3'!AJ12</f>
        <v>65</v>
      </c>
      <c r="F12" s="95">
        <f>'Week 4'!AJ12</f>
        <v>87</v>
      </c>
      <c r="G12" s="95">
        <f>'Week 5'!AJ12</f>
        <v>102</v>
      </c>
      <c r="H12" s="95">
        <f>'Week 6'!AJ12</f>
        <v>85</v>
      </c>
      <c r="I12" s="95">
        <f>'Week 7'!AJ12</f>
        <v>112</v>
      </c>
      <c r="J12" s="95">
        <f>'Week 8'!AJ12</f>
        <v>102</v>
      </c>
      <c r="K12" s="95">
        <f>'Week 9'!AJ12</f>
        <v>101</v>
      </c>
      <c r="L12" s="95">
        <f>'Week 10'!AJ12</f>
        <v>64</v>
      </c>
      <c r="M12" s="95">
        <f>'Week 11'!AJ12</f>
        <v>65</v>
      </c>
      <c r="N12" s="95">
        <f>'Week 12'!AJ12</f>
        <v>109</v>
      </c>
      <c r="O12" s="95">
        <f>'Week 13'!AJ12</f>
        <v>63</v>
      </c>
      <c r="P12" s="95">
        <f>'Week 14'!AJ12</f>
        <v>67</v>
      </c>
      <c r="Q12" s="95">
        <f>'Week 15'!AJ12</f>
        <v>81</v>
      </c>
      <c r="R12" s="95">
        <f>'Week 16'!AJ12</f>
        <v>105</v>
      </c>
      <c r="S12" s="96">
        <f>'Week 17'!AJ12</f>
        <v>0</v>
      </c>
      <c r="T12" s="22">
        <f>SUM(Table1[[#This Row],[Week1]:[Week17]])</f>
        <v>1377</v>
      </c>
      <c r="U12" s="19">
        <f>-50-X12+Week2</f>
        <v>-20</v>
      </c>
      <c r="W12" s="24" t="s">
        <v>12</v>
      </c>
      <c r="X12" s="28">
        <v>0</v>
      </c>
    </row>
    <row r="13" spans="1:24" x14ac:dyDescent="0.35">
      <c r="A13">
        <f>RANK(T13,$T$4:$T$21,0)+COUNTIF($T$4:T13,T13)-1</f>
        <v>8</v>
      </c>
      <c r="B13" s="19" t="str">
        <f>'Week 1'!B13</f>
        <v>Cody</v>
      </c>
      <c r="C13" s="95">
        <f>'Week 1'!AJ13</f>
        <v>77</v>
      </c>
      <c r="D13" s="95">
        <f>'Week 2'!AJ13</f>
        <v>74</v>
      </c>
      <c r="E13" s="95">
        <f>'Week 3'!AJ13</f>
        <v>61</v>
      </c>
      <c r="F13" s="95">
        <f>'Week 4'!AJ13</f>
        <v>110</v>
      </c>
      <c r="G13" s="95">
        <f>'Week 5'!AJ13</f>
        <v>78</v>
      </c>
      <c r="H13" s="95">
        <f>'Week 6'!AJ13</f>
        <v>98</v>
      </c>
      <c r="I13" s="95">
        <f>'Week 7'!AJ13</f>
        <v>99</v>
      </c>
      <c r="J13" s="95">
        <f>'Week 8'!AJ13</f>
        <v>129</v>
      </c>
      <c r="K13" s="95">
        <f>'Week 9'!AJ13</f>
        <v>113</v>
      </c>
      <c r="L13" s="95">
        <f>'Week 10'!AJ13</f>
        <v>85</v>
      </c>
      <c r="M13" s="95">
        <f>'Week 11'!AJ13</f>
        <v>71</v>
      </c>
      <c r="N13" s="95">
        <f>'Week 12'!AJ13</f>
        <v>98</v>
      </c>
      <c r="O13" s="95">
        <f>'Week 13'!AJ13</f>
        <v>82</v>
      </c>
      <c r="P13" s="95">
        <f>'Week 14'!AJ13</f>
        <v>67</v>
      </c>
      <c r="Q13" s="95">
        <f>'Week 15'!AJ13</f>
        <v>86</v>
      </c>
      <c r="R13" s="95">
        <f>'Week 16'!AJ13</f>
        <v>104</v>
      </c>
      <c r="S13" s="96">
        <f>'Week 17'!AJ13</f>
        <v>115</v>
      </c>
      <c r="T13" s="22">
        <f>SUM(Table1[[#This Row],[Week1]:[Week17]])</f>
        <v>1547</v>
      </c>
      <c r="U13" s="19">
        <f>-50-X13+Week8</f>
        <v>-20</v>
      </c>
      <c r="W13" s="24" t="s">
        <v>8</v>
      </c>
      <c r="X13" s="28">
        <v>0</v>
      </c>
    </row>
    <row r="14" spans="1:24" x14ac:dyDescent="0.35">
      <c r="A14">
        <f>RANK(T14,$T$4:$T$21,0)+COUNTIF($T$4:T14,T14)-1</f>
        <v>5</v>
      </c>
      <c r="B14" s="19" t="str">
        <f>'Week 1'!B14</f>
        <v>Tom</v>
      </c>
      <c r="C14" s="95">
        <f>'Week 1'!AJ14</f>
        <v>80</v>
      </c>
      <c r="D14" s="95">
        <f>'Week 2'!AJ14</f>
        <v>88</v>
      </c>
      <c r="E14" s="95">
        <f>'Week 3'!AJ14</f>
        <v>71</v>
      </c>
      <c r="F14" s="95">
        <f>'Week 4'!AJ14</f>
        <v>96</v>
      </c>
      <c r="G14" s="95">
        <f>'Week 5'!AJ14</f>
        <v>103</v>
      </c>
      <c r="H14" s="95">
        <f>'Week 6'!AJ14</f>
        <v>106</v>
      </c>
      <c r="I14" s="95">
        <f>'Week 7'!AJ14</f>
        <v>100</v>
      </c>
      <c r="J14" s="95">
        <f>'Week 8'!AJ14</f>
        <v>112</v>
      </c>
      <c r="K14" s="95">
        <f>'Week 9'!AJ14</f>
        <v>89</v>
      </c>
      <c r="L14" s="95">
        <f>'Week 10'!AJ14</f>
        <v>92</v>
      </c>
      <c r="M14" s="95">
        <f>'Week 11'!AJ14</f>
        <v>78</v>
      </c>
      <c r="N14" s="95">
        <f>'Week 12'!AJ14</f>
        <v>102</v>
      </c>
      <c r="O14" s="95">
        <f>'Week 13'!AJ14</f>
        <v>96</v>
      </c>
      <c r="P14" s="95">
        <f>'Week 14'!AJ14</f>
        <v>74</v>
      </c>
      <c r="Q14" s="95">
        <f>'Week 15'!AJ14</f>
        <v>77</v>
      </c>
      <c r="R14" s="95">
        <f>'Week 16'!AJ14</f>
        <v>118</v>
      </c>
      <c r="S14" s="96">
        <f>'Week 17'!AJ14</f>
        <v>95</v>
      </c>
      <c r="T14" s="22">
        <f>SUM(Table1[[#This Row],[Week1]:[Week17]])</f>
        <v>1577</v>
      </c>
      <c r="U14" s="19">
        <f>-50-X14+Week13</f>
        <v>-25</v>
      </c>
      <c r="W14" s="24" t="s">
        <v>6</v>
      </c>
      <c r="X14" s="28">
        <v>5</v>
      </c>
    </row>
    <row r="15" spans="1:24" x14ac:dyDescent="0.35">
      <c r="A15">
        <f>RANK(T15,$T$4:$T$21,0)+COUNTIF($T$4:T15,T15)-1</f>
        <v>6</v>
      </c>
      <c r="B15" s="19" t="str">
        <f>'Week 1'!B15</f>
        <v>Austin</v>
      </c>
      <c r="C15" s="95">
        <f>'Week 1'!AJ15</f>
        <v>90</v>
      </c>
      <c r="D15" s="95">
        <f>'Week 2'!AJ15</f>
        <v>72</v>
      </c>
      <c r="E15" s="95">
        <f>'Week 3'!AJ15</f>
        <v>70</v>
      </c>
      <c r="F15" s="95">
        <f>'Week 4'!AJ15</f>
        <v>105</v>
      </c>
      <c r="G15" s="95">
        <f>'Week 5'!AJ15</f>
        <v>92</v>
      </c>
      <c r="H15" s="95">
        <f>'Week 6'!AJ15</f>
        <v>81</v>
      </c>
      <c r="I15" s="95">
        <f>'Week 7'!AJ15</f>
        <v>114</v>
      </c>
      <c r="J15" s="95">
        <f>'Week 8'!AJ15</f>
        <v>111</v>
      </c>
      <c r="K15" s="95">
        <f>'Week 9'!AJ15</f>
        <v>112</v>
      </c>
      <c r="L15" s="95">
        <f>'Week 10'!AJ15</f>
        <v>86</v>
      </c>
      <c r="M15" s="95">
        <f>'Week 11'!AJ15</f>
        <v>55</v>
      </c>
      <c r="N15" s="95">
        <f>'Week 12'!AJ15</f>
        <v>98</v>
      </c>
      <c r="O15" s="95">
        <f>'Week 13'!AJ15</f>
        <v>94</v>
      </c>
      <c r="P15" s="95">
        <f>'Week 14'!AJ15</f>
        <v>78</v>
      </c>
      <c r="Q15" s="95">
        <f>'Week 15'!AJ15</f>
        <v>85</v>
      </c>
      <c r="R15" s="95">
        <f>'Week 16'!AJ15</f>
        <v>110</v>
      </c>
      <c r="S15" s="96">
        <f>'Week 17'!AJ15</f>
        <v>108</v>
      </c>
      <c r="T15" s="22">
        <f>SUM(Table1[[#This Row],[Week1]:[Week17]])</f>
        <v>1561</v>
      </c>
      <c r="U15" s="19">
        <f t="shared" si="0"/>
        <v>-55</v>
      </c>
      <c r="W15" s="24" t="s">
        <v>4</v>
      </c>
      <c r="X15" s="28">
        <v>5</v>
      </c>
    </row>
    <row r="16" spans="1:24" x14ac:dyDescent="0.35">
      <c r="A16">
        <f>RANK(T16,$T$4:$T$21,0)+COUNTIF($T$4:T16,T16)-1</f>
        <v>2</v>
      </c>
      <c r="B16" s="19" t="str">
        <f>'Week 1'!B16</f>
        <v>Cecil</v>
      </c>
      <c r="C16" s="95">
        <f>'Week 1'!AJ16</f>
        <v>91</v>
      </c>
      <c r="D16" s="95">
        <f>'Week 2'!AJ16</f>
        <v>95</v>
      </c>
      <c r="E16" s="95">
        <f>'Week 3'!AJ16</f>
        <v>74</v>
      </c>
      <c r="F16" s="95">
        <f>'Week 4'!AJ16</f>
        <v>103</v>
      </c>
      <c r="G16" s="95">
        <f>'Week 5'!AJ16</f>
        <v>110</v>
      </c>
      <c r="H16" s="95">
        <f>'Week 6'!AJ16</f>
        <v>99</v>
      </c>
      <c r="I16" s="95">
        <f>'Week 7'!AJ16</f>
        <v>103</v>
      </c>
      <c r="J16" s="95">
        <f>'Week 8'!AJ16</f>
        <v>127</v>
      </c>
      <c r="K16" s="95">
        <f>'Week 9'!AJ16</f>
        <v>84</v>
      </c>
      <c r="L16" s="95">
        <f>'Week 10'!AJ16</f>
        <v>84</v>
      </c>
      <c r="M16" s="95">
        <f>'Week 11'!AJ16</f>
        <v>80</v>
      </c>
      <c r="N16" s="95">
        <f>'Week 12'!AJ16</f>
        <v>117</v>
      </c>
      <c r="O16" s="95">
        <f>'Week 13'!AJ16</f>
        <v>87</v>
      </c>
      <c r="P16" s="95">
        <f>'Week 14'!AJ16</f>
        <v>92</v>
      </c>
      <c r="Q16" s="95">
        <f>'Week 15'!AJ16</f>
        <v>67</v>
      </c>
      <c r="R16" s="95">
        <f>'Week 16'!AJ16</f>
        <v>117</v>
      </c>
      <c r="S16" s="96">
        <f>'Week 17'!AJ16</f>
        <v>111</v>
      </c>
      <c r="T16" s="22">
        <f>SUM(Table1[[#This Row],[Week1]:[Week17]])</f>
        <v>1641</v>
      </c>
      <c r="U16" s="114">
        <f>-50-X16+Week5+L25</f>
        <v>97</v>
      </c>
      <c r="W16" s="24" t="s">
        <v>7</v>
      </c>
      <c r="X16" s="28">
        <v>0</v>
      </c>
    </row>
    <row r="17" spans="1:24" x14ac:dyDescent="0.35">
      <c r="A17">
        <f>RANK(T17,$T$4:$T$21,0)+COUNTIF($T$4:T17,T17)-1</f>
        <v>15</v>
      </c>
      <c r="B17" s="20" t="str">
        <f>'Week 1'!B17</f>
        <v>Thadd</v>
      </c>
      <c r="C17" s="97">
        <f>'Week 1'!AJ17</f>
        <v>88</v>
      </c>
      <c r="D17" s="97">
        <f>'Week 2'!AJ17</f>
        <v>81</v>
      </c>
      <c r="E17" s="95">
        <f>'Week 3'!AJ17</f>
        <v>42</v>
      </c>
      <c r="F17" s="95">
        <f>'Week 4'!AJ17</f>
        <v>82</v>
      </c>
      <c r="G17" s="95">
        <f>'Week 5'!AJ17</f>
        <v>98</v>
      </c>
      <c r="H17" s="95">
        <f>'Week 6'!AJ17</f>
        <v>91</v>
      </c>
      <c r="I17" s="95">
        <f>'Week 7'!AJ17</f>
        <v>112</v>
      </c>
      <c r="J17" s="95">
        <f>'Week 8'!AJ17</f>
        <v>92</v>
      </c>
      <c r="K17" s="95">
        <f>'Week 9'!AJ17</f>
        <v>110</v>
      </c>
      <c r="L17" s="95">
        <f>'Week 10'!AJ17</f>
        <v>96</v>
      </c>
      <c r="M17" s="95">
        <f>'Week 11'!AJ17</f>
        <v>56</v>
      </c>
      <c r="N17" s="95">
        <f>'Week 12'!AJ17</f>
        <v>98</v>
      </c>
      <c r="O17" s="95">
        <f>'Week 13'!AJ17</f>
        <v>87</v>
      </c>
      <c r="P17" s="95">
        <f>'Week 14'!AJ17</f>
        <v>45</v>
      </c>
      <c r="Q17" s="95">
        <f>'Week 15'!AJ17</f>
        <v>72</v>
      </c>
      <c r="R17" s="97">
        <f>'Week 16'!AJ17</f>
        <v>77</v>
      </c>
      <c r="S17" s="96">
        <f>'Week 17'!AJ17</f>
        <v>119</v>
      </c>
      <c r="T17" s="34">
        <f>SUM(Table1[[#This Row],[Week1]:[Week17]])</f>
        <v>1446</v>
      </c>
      <c r="U17" s="20">
        <f t="shared" si="0"/>
        <v>-50</v>
      </c>
      <c r="W17" s="24" t="s">
        <v>71</v>
      </c>
      <c r="X17" s="28">
        <v>0</v>
      </c>
    </row>
    <row r="18" spans="1:24" x14ac:dyDescent="0.35">
      <c r="A18">
        <f>RANK(T18,$T$4:$T$21,0)+COUNTIF($T$4:T18,T18)-1</f>
        <v>3</v>
      </c>
      <c r="B18" s="20" t="str">
        <f>'Week 1'!B18</f>
        <v>Walker</v>
      </c>
      <c r="C18" s="97">
        <f>'Week 1'!AJ18</f>
        <v>71</v>
      </c>
      <c r="D18" s="97">
        <f>'Week 2'!AJ18</f>
        <v>73</v>
      </c>
      <c r="E18" s="95">
        <f>'Week 3'!AJ18</f>
        <v>72</v>
      </c>
      <c r="F18" s="95">
        <f>'Week 4'!AJ18</f>
        <v>102</v>
      </c>
      <c r="G18" s="95">
        <f>'Week 5'!AJ18</f>
        <v>93</v>
      </c>
      <c r="H18" s="95">
        <f>'Week 6'!AJ18</f>
        <v>107</v>
      </c>
      <c r="I18" s="95">
        <f>'Week 7'!AJ18</f>
        <v>116</v>
      </c>
      <c r="J18" s="95">
        <f>'Week 8'!AJ18</f>
        <v>126</v>
      </c>
      <c r="K18" s="95">
        <f>'Week 9'!AJ18</f>
        <v>108</v>
      </c>
      <c r="L18" s="95">
        <f>'Week 10'!AJ18</f>
        <v>89</v>
      </c>
      <c r="M18" s="95">
        <f>'Week 11'!AJ18</f>
        <v>83</v>
      </c>
      <c r="N18" s="95">
        <f>'Week 12'!AJ18</f>
        <v>115</v>
      </c>
      <c r="O18" s="95">
        <f>'Week 13'!AJ18</f>
        <v>81</v>
      </c>
      <c r="P18" s="95">
        <f>'Week 14'!AJ18</f>
        <v>80</v>
      </c>
      <c r="Q18" s="95">
        <f>'Week 15'!AJ18</f>
        <v>83</v>
      </c>
      <c r="R18" s="97">
        <f>'Week 16'!AJ18</f>
        <v>128</v>
      </c>
      <c r="S18" s="96">
        <f>'Week 17'!AJ18</f>
        <v>110</v>
      </c>
      <c r="T18" s="42">
        <f>SUM(Table1[[#This Row],[Week1]:[Week17]])</f>
        <v>1637</v>
      </c>
      <c r="U18" s="141">
        <f>-50-X18+Week7+Week11+Week16+L26</f>
        <v>108</v>
      </c>
      <c r="W18" s="24" t="s">
        <v>3</v>
      </c>
      <c r="X18" s="28">
        <v>10</v>
      </c>
    </row>
    <row r="19" spans="1:24" x14ac:dyDescent="0.35">
      <c r="A19">
        <f>RANK(T19,$T$4:$T$21,0)+COUNTIF($T$4:T19,T19)-1</f>
        <v>10</v>
      </c>
      <c r="B19" s="20" t="str">
        <f>'Week 1'!B19</f>
        <v>A. Little</v>
      </c>
      <c r="C19" s="95">
        <f>'Week 1'!AJ19</f>
        <v>95</v>
      </c>
      <c r="D19" s="95">
        <f>'Week 2'!AJ19</f>
        <v>70</v>
      </c>
      <c r="E19" s="95">
        <f>'Week 3'!AJ19</f>
        <v>70</v>
      </c>
      <c r="F19" s="95">
        <f>'Week 4'!AJ19</f>
        <v>111</v>
      </c>
      <c r="G19" s="95">
        <f>'Week 5'!AJ19</f>
        <v>89</v>
      </c>
      <c r="H19" s="95">
        <f>'Week 6'!AJ19</f>
        <v>105</v>
      </c>
      <c r="I19" s="95">
        <f>'Week 7'!AJ19</f>
        <v>114</v>
      </c>
      <c r="J19" s="95">
        <f>'Week 8'!AJ19</f>
        <v>128</v>
      </c>
      <c r="K19" s="95">
        <f>'Week 9'!AJ19</f>
        <v>85</v>
      </c>
      <c r="L19" s="95">
        <f>'Week 10'!AJ19</f>
        <v>87</v>
      </c>
      <c r="M19" s="95">
        <f>'Week 11'!AJ19</f>
        <v>35</v>
      </c>
      <c r="N19" s="95">
        <f>'Week 12'!AJ19</f>
        <v>108</v>
      </c>
      <c r="O19" s="95">
        <f>'Week 13'!AJ19</f>
        <v>94</v>
      </c>
      <c r="P19" s="95">
        <f>'Week 14'!AJ19</f>
        <v>65</v>
      </c>
      <c r="Q19" s="95">
        <f>'Week 15'!AJ19</f>
        <v>71</v>
      </c>
      <c r="R19" s="95">
        <f>'Week 16'!AJ19</f>
        <v>102</v>
      </c>
      <c r="S19" s="96">
        <f>'Week 17'!AJ19</f>
        <v>111</v>
      </c>
      <c r="T19" s="34">
        <f>SUM(Table1[[#This Row],[Week1]:[Week17]])</f>
        <v>1540</v>
      </c>
      <c r="U19" s="20">
        <f t="shared" ref="U19" si="1">-50-X19</f>
        <v>-50</v>
      </c>
      <c r="W19" s="24" t="s">
        <v>184</v>
      </c>
      <c r="X19" s="28">
        <v>0</v>
      </c>
    </row>
    <row r="20" spans="1:24" x14ac:dyDescent="0.35">
      <c r="A20">
        <f>RANK(T20,$T$4:$T$21,0)+COUNTIF($T$4:T20,T20)-1</f>
        <v>18</v>
      </c>
      <c r="B20" s="20" t="str">
        <f>'Week 1'!B20</f>
        <v>Rachel</v>
      </c>
      <c r="C20" s="97">
        <f>'Week 1'!AJ20</f>
        <v>80</v>
      </c>
      <c r="D20" s="97">
        <f>'Week 2'!AJ20</f>
        <v>50</v>
      </c>
      <c r="E20" s="95">
        <f>'Week 3'!AJ20</f>
        <v>34</v>
      </c>
      <c r="F20" s="95">
        <f>'Week 4'!AJ20</f>
        <v>69</v>
      </c>
      <c r="G20" s="95">
        <f>'Week 5'!AJ20</f>
        <v>74</v>
      </c>
      <c r="H20" s="95">
        <f>'Week 6'!AJ20</f>
        <v>72</v>
      </c>
      <c r="I20" s="95">
        <f>'Week 7'!AJ20</f>
        <v>103</v>
      </c>
      <c r="J20" s="95">
        <f>'Week 8'!AJ20</f>
        <v>108</v>
      </c>
      <c r="K20" s="95">
        <f>'Week 9'!AJ20</f>
        <v>95</v>
      </c>
      <c r="L20" s="95">
        <f>'Week 10'!AJ20</f>
        <v>87</v>
      </c>
      <c r="M20" s="95">
        <f>'Week 11'!AJ20</f>
        <v>49</v>
      </c>
      <c r="N20" s="95">
        <f>'Week 12'!AJ20</f>
        <v>121</v>
      </c>
      <c r="O20" s="95">
        <f>'Week 13'!AJ20</f>
        <v>72</v>
      </c>
      <c r="P20" s="95">
        <f>'Week 14'!AJ20</f>
        <v>67</v>
      </c>
      <c r="Q20" s="95">
        <f>'Week 15'!AJ20</f>
        <v>57</v>
      </c>
      <c r="R20" s="97">
        <f>'Week 16'!AJ20</f>
        <v>95</v>
      </c>
      <c r="S20" s="96">
        <f>'Week 17'!AJ20</f>
        <v>0</v>
      </c>
      <c r="T20" s="53">
        <f>SUM(Table1[[#This Row],[Week1]:[Week17]])</f>
        <v>1233</v>
      </c>
      <c r="U20" s="19">
        <f>-50-X20+Week12</f>
        <v>-20</v>
      </c>
      <c r="W20" s="24" t="s">
        <v>230</v>
      </c>
      <c r="X20" s="28">
        <v>0</v>
      </c>
    </row>
    <row r="21" spans="1:24" ht="15" thickBot="1" x14ac:dyDescent="0.4">
      <c r="A21">
        <f>RANK(T21,$T$4:$T$21,0)+COUNTIF($T$4:T21,T21)-1</f>
        <v>11</v>
      </c>
      <c r="B21" s="20" t="str">
        <f>'Week 1'!B21</f>
        <v>Carly</v>
      </c>
      <c r="C21" s="97">
        <f>'Week 1'!AJ21</f>
        <v>90</v>
      </c>
      <c r="D21" s="97">
        <f>'Week 2'!AJ21</f>
        <v>81</v>
      </c>
      <c r="E21" s="95">
        <f>'Week 3'!AJ21</f>
        <v>64</v>
      </c>
      <c r="F21" s="95">
        <f>'Week 4'!AJ21</f>
        <v>82</v>
      </c>
      <c r="G21" s="95">
        <f>'Week 5'!AJ21</f>
        <v>101</v>
      </c>
      <c r="H21" s="95">
        <f>'Week 6'!AJ21</f>
        <v>92</v>
      </c>
      <c r="I21" s="95">
        <f>'Week 7'!AJ21</f>
        <v>101</v>
      </c>
      <c r="J21" s="95">
        <f>'Week 8'!AJ21</f>
        <v>111</v>
      </c>
      <c r="K21" s="95">
        <f>'Week 9'!AJ21</f>
        <v>95</v>
      </c>
      <c r="L21" s="95">
        <f>'Week 10'!AJ21</f>
        <v>98</v>
      </c>
      <c r="M21" s="95">
        <f>'Week 11'!AJ21</f>
        <v>57</v>
      </c>
      <c r="N21" s="95">
        <f>'Week 12'!AJ21</f>
        <v>120</v>
      </c>
      <c r="O21" s="95">
        <f>'Week 13'!AJ21</f>
        <v>70</v>
      </c>
      <c r="P21" s="95">
        <f>'Week 14'!AJ21</f>
        <v>61</v>
      </c>
      <c r="Q21" s="95">
        <f>'Week 15'!AJ21</f>
        <v>73</v>
      </c>
      <c r="R21" s="97">
        <f>'Week 16'!AJ21</f>
        <v>118</v>
      </c>
      <c r="S21" s="96">
        <f>'Week 17'!AJ21</f>
        <v>116</v>
      </c>
      <c r="T21" s="53">
        <f>SUM(Table1[[#This Row],[Week1]:[Week17]])</f>
        <v>1530</v>
      </c>
      <c r="U21" s="20">
        <f>-50-X21+Week10</f>
        <v>-30</v>
      </c>
      <c r="W21" s="29" t="s">
        <v>185</v>
      </c>
      <c r="X21" s="30">
        <v>10</v>
      </c>
    </row>
    <row r="22" spans="1:24" ht="15" hidden="1" thickTop="1" x14ac:dyDescent="0.35">
      <c r="C22">
        <v>30</v>
      </c>
      <c r="D22">
        <v>30</v>
      </c>
      <c r="E22">
        <v>30</v>
      </c>
      <c r="F22">
        <v>30</v>
      </c>
      <c r="G22">
        <v>30</v>
      </c>
      <c r="H22">
        <v>30</v>
      </c>
      <c r="I22">
        <v>30</v>
      </c>
      <c r="J22">
        <v>30</v>
      </c>
      <c r="K22">
        <v>30</v>
      </c>
      <c r="L22">
        <v>30</v>
      </c>
      <c r="M22">
        <v>30</v>
      </c>
      <c r="N22">
        <v>30</v>
      </c>
      <c r="O22">
        <v>30</v>
      </c>
      <c r="P22">
        <v>30</v>
      </c>
      <c r="Q22">
        <v>30</v>
      </c>
      <c r="R22">
        <v>30</v>
      </c>
      <c r="S22">
        <v>30</v>
      </c>
    </row>
    <row r="23" spans="1:24" ht="15.5" thickTop="1" thickBot="1" x14ac:dyDescent="0.4">
      <c r="B23" s="209" t="s">
        <v>188</v>
      </c>
      <c r="C23" s="209"/>
      <c r="D23" s="209"/>
      <c r="E23" s="209"/>
      <c r="F23" s="209"/>
      <c r="G23" s="209"/>
      <c r="H23" s="209"/>
      <c r="I23" s="209"/>
      <c r="K23" s="210" t="s">
        <v>75</v>
      </c>
      <c r="L23" s="210"/>
      <c r="M23" s="211" t="s">
        <v>228</v>
      </c>
      <c r="N23" s="211"/>
      <c r="O23" s="211"/>
      <c r="W23" s="43" t="s">
        <v>32</v>
      </c>
      <c r="X23" s="44">
        <f>SUM(X4:X21)</f>
        <v>45</v>
      </c>
    </row>
    <row r="24" spans="1:24" x14ac:dyDescent="0.35">
      <c r="B24" s="209"/>
      <c r="C24" s="209"/>
      <c r="D24" s="209"/>
      <c r="E24" s="209"/>
      <c r="F24" s="209"/>
      <c r="G24" s="209"/>
      <c r="H24" s="209"/>
      <c r="I24" s="209"/>
      <c r="K24" s="23" t="s">
        <v>72</v>
      </c>
      <c r="L24" s="45">
        <f>(390*0.5)+MNF_TOTAL</f>
        <v>240</v>
      </c>
      <c r="M24" s="61">
        <f>SMALL(A3:A20,1)</f>
        <v>1</v>
      </c>
      <c r="N24" s="66" t="str">
        <f>IFERROR(VLOOKUP(M24,$A$4:$T$21,2,FALSE),"")</f>
        <v>Katelyn</v>
      </c>
      <c r="O24" s="67">
        <f>IFERROR(VLOOKUP(M24,$A$4:$T$21,20,FALSE),"")</f>
        <v>1647</v>
      </c>
    </row>
    <row r="25" spans="1:24" x14ac:dyDescent="0.35">
      <c r="B25" s="209"/>
      <c r="C25" s="209"/>
      <c r="D25" s="209"/>
      <c r="E25" s="209"/>
      <c r="F25" s="209"/>
      <c r="G25" s="209"/>
      <c r="H25" s="209"/>
      <c r="I25" s="209"/>
      <c r="K25" s="68" t="s">
        <v>73</v>
      </c>
      <c r="L25" s="69">
        <f>(390*0.3)</f>
        <v>117</v>
      </c>
      <c r="M25" s="64">
        <f>SMALL(A4:A21,2)</f>
        <v>2</v>
      </c>
      <c r="N25" s="65" t="str">
        <f>IFERROR(VLOOKUP(M25,$A$4:$T$21,2,FALSE),"")</f>
        <v>Cecil</v>
      </c>
      <c r="O25" s="70">
        <f t="shared" ref="O25:O26" si="2">IFERROR(VLOOKUP(M25,$A$4:$T$21,20,FALSE),"")</f>
        <v>1641</v>
      </c>
      <c r="Q25" t="s">
        <v>33</v>
      </c>
      <c r="R25" t="s">
        <v>33</v>
      </c>
      <c r="T25" t="s">
        <v>33</v>
      </c>
    </row>
    <row r="26" spans="1:24" ht="15" thickBot="1" x14ac:dyDescent="0.4">
      <c r="K26" s="1" t="s">
        <v>74</v>
      </c>
      <c r="L26" s="46">
        <f>(390*0.2)</f>
        <v>78</v>
      </c>
      <c r="M26" s="62">
        <f>SMALL(A4:A21,3)</f>
        <v>3</v>
      </c>
      <c r="N26" s="60" t="str">
        <f t="shared" ref="N26" si="3">IFERROR(VLOOKUP(M26,$A$4:$T$21,2,FALSE),"")</f>
        <v>Walker</v>
      </c>
      <c r="O26" s="63">
        <f t="shared" si="2"/>
        <v>1637</v>
      </c>
    </row>
    <row r="27" spans="1:24" x14ac:dyDescent="0.35">
      <c r="Q27" t="s">
        <v>33</v>
      </c>
    </row>
  </sheetData>
  <mergeCells count="4">
    <mergeCell ref="W2:X3"/>
    <mergeCell ref="B23:I25"/>
    <mergeCell ref="K23:L23"/>
    <mergeCell ref="M23:O23"/>
  </mergeCells>
  <conditionalFormatting sqref="C4:C21">
    <cfRule type="top10" dxfId="43" priority="23" rank="1"/>
  </conditionalFormatting>
  <conditionalFormatting sqref="T4:T21">
    <cfRule type="top10" dxfId="42" priority="22" rank="1"/>
  </conditionalFormatting>
  <conditionalFormatting sqref="D4:D21">
    <cfRule type="top10" dxfId="41" priority="17" rank="1"/>
  </conditionalFormatting>
  <conditionalFormatting sqref="C4:E21">
    <cfRule type="top10" dxfId="40" priority="21" bottom="1" rank="1"/>
  </conditionalFormatting>
  <conditionalFormatting sqref="E4:E21">
    <cfRule type="top10" dxfId="39" priority="15" rank="1"/>
  </conditionalFormatting>
  <conditionalFormatting sqref="F4:F21">
    <cfRule type="top10" dxfId="38" priority="14" rank="1"/>
  </conditionalFormatting>
  <conditionalFormatting sqref="G4:G21">
    <cfRule type="top10" dxfId="37" priority="13" rank="1"/>
  </conditionalFormatting>
  <conditionalFormatting sqref="H4:H21">
    <cfRule type="top10" dxfId="36" priority="12" rank="1"/>
  </conditionalFormatting>
  <conditionalFormatting sqref="I4:I21">
    <cfRule type="top10" dxfId="35" priority="11" rank="1"/>
  </conditionalFormatting>
  <conditionalFormatting sqref="J4:J21">
    <cfRule type="top10" dxfId="34" priority="10" rank="1"/>
  </conditionalFormatting>
  <conditionalFormatting sqref="K4:K21">
    <cfRule type="top10" dxfId="33" priority="9" rank="1"/>
  </conditionalFormatting>
  <conditionalFormatting sqref="L4:L21">
    <cfRule type="top10" dxfId="32" priority="8" rank="1"/>
  </conditionalFormatting>
  <conditionalFormatting sqref="M4:M21">
    <cfRule type="top10" dxfId="31" priority="7" rank="1"/>
  </conditionalFormatting>
  <conditionalFormatting sqref="N4:N21">
    <cfRule type="top10" dxfId="30" priority="6" rank="1"/>
  </conditionalFormatting>
  <conditionalFormatting sqref="O4:O21">
    <cfRule type="top10" dxfId="29" priority="5" rank="1"/>
  </conditionalFormatting>
  <conditionalFormatting sqref="P4:P21">
    <cfRule type="top10" dxfId="28" priority="4" rank="1"/>
  </conditionalFormatting>
  <conditionalFormatting sqref="Q4:Q21">
    <cfRule type="top10" dxfId="27" priority="3" rank="1"/>
  </conditionalFormatting>
  <conditionalFormatting sqref="R4:R21">
    <cfRule type="top10" dxfId="26" priority="2" rank="1"/>
  </conditionalFormatting>
  <conditionalFormatting sqref="S4:S21">
    <cfRule type="top10" dxfId="0" priority="1" rank="1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Week 1</vt:lpstr>
      <vt:lpstr>Week 2</vt:lpstr>
      <vt:lpstr>Week 3</vt:lpstr>
      <vt:lpstr>Week 4</vt:lpstr>
      <vt:lpstr>Week 5</vt:lpstr>
      <vt:lpstr>Week 6</vt:lpstr>
      <vt:lpstr>Week 7</vt:lpstr>
      <vt:lpstr>Week 8</vt:lpstr>
      <vt:lpstr>Week 9</vt:lpstr>
      <vt:lpstr>Week 10</vt:lpstr>
      <vt:lpstr>Week 11</vt:lpstr>
      <vt:lpstr>Week 12</vt:lpstr>
      <vt:lpstr>Week 13</vt:lpstr>
      <vt:lpstr>Week 14</vt:lpstr>
      <vt:lpstr>Week 15</vt:lpstr>
      <vt:lpstr>Week 16</vt:lpstr>
      <vt:lpstr>Week 17</vt:lpstr>
      <vt:lpstr>Scoreboard</vt:lpstr>
      <vt:lpstr>MNF_TOTAL</vt:lpstr>
      <vt:lpstr>Week1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Robke,Tyson</dc:creator>
  <cp:lastModifiedBy>Robke,Tyson</cp:lastModifiedBy>
  <dcterms:created xsi:type="dcterms:W3CDTF">2018-07-05T15:35:34Z</dcterms:created>
  <dcterms:modified xsi:type="dcterms:W3CDTF">2018-12-31T14:29:32Z</dcterms:modified>
</cp:coreProperties>
</file>