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TR042856\Documents\Sports\"/>
    </mc:Choice>
  </mc:AlternateContent>
  <bookViews>
    <workbookView showHorizontalScroll="0" showVerticalScroll="0" xWindow="0" yWindow="0" windowWidth="15280" windowHeight="6950" tabRatio="757"/>
  </bookViews>
  <sheets>
    <sheet name="Scoreboard" sheetId="1" r:id="rId1"/>
    <sheet name="Cornhole" sheetId="4" r:id="rId2"/>
    <sheet name="Knockout" sheetId="8" r:id="rId3"/>
    <sheet name="Kubb" sheetId="5" r:id="rId4"/>
    <sheet name="Golf" sheetId="6" r:id="rId5"/>
    <sheet name="Dizzy Bat" sheetId="11" r:id="rId6"/>
    <sheet name="Trivia" sheetId="10" r:id="rId7"/>
    <sheet name="Stump" sheetId="9" r:id="rId8"/>
    <sheet name="Relay" sheetId="12" r:id="rId9"/>
    <sheet name="Format" sheetId="3" r:id="rId10"/>
    <sheet name="2016 Results" sheetId="2" r:id="rId11"/>
    <sheet name="2017 Results" sheetId="13" r:id="rId12"/>
  </sheets>
  <externalReferences>
    <externalReference r:id="rId13"/>
    <externalReference r:id="rId14"/>
  </externalReferences>
  <definedNames>
    <definedName name="kubb">[1]Instructions!$F$24</definedName>
    <definedName name="kubb1">[1]Instructions!$F$18</definedName>
    <definedName name="show_game_numbers">[2]Instructions!$F$24</definedName>
    <definedName name="show_seed_numbers">[2]Instructions!$F$18</definedName>
    <definedName name="Trivia">No[]</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R10" i="9" l="1"/>
  <c r="L10" i="9" s="1"/>
  <c r="R11" i="9"/>
  <c r="L11" i="9" s="1"/>
  <c r="R12" i="9"/>
  <c r="K12" i="9" s="1"/>
  <c r="R13" i="9"/>
  <c r="L13" i="9" s="1"/>
  <c r="R14" i="9"/>
  <c r="L14" i="9" s="1"/>
  <c r="R15" i="9"/>
  <c r="L15" i="9" s="1"/>
  <c r="R16" i="9"/>
  <c r="K16" i="9" s="1"/>
  <c r="R17" i="9"/>
  <c r="K17" i="9" s="1"/>
  <c r="R18" i="9"/>
  <c r="L18" i="9" s="1"/>
  <c r="R19" i="9"/>
  <c r="L19" i="9" s="1"/>
  <c r="R20" i="9"/>
  <c r="K20" i="9" s="1"/>
  <c r="R21" i="9"/>
  <c r="L21" i="9" s="1"/>
  <c r="R22" i="9"/>
  <c r="L22" i="9" s="1"/>
  <c r="R9" i="9"/>
  <c r="L9" i="9" s="1"/>
  <c r="K9" i="9" l="1"/>
  <c r="K14" i="9"/>
  <c r="K15" i="9"/>
  <c r="K22" i="9"/>
  <c r="K11" i="9"/>
  <c r="K19" i="9"/>
  <c r="K10" i="9"/>
  <c r="K18" i="9"/>
  <c r="L17" i="9"/>
  <c r="L20" i="9"/>
  <c r="L16" i="9"/>
  <c r="L12" i="9"/>
  <c r="K21" i="9"/>
  <c r="K13" i="9"/>
  <c r="M10" i="9"/>
  <c r="M11" i="9"/>
  <c r="M12" i="9"/>
  <c r="M13" i="9"/>
  <c r="M14" i="9"/>
  <c r="M15" i="9"/>
  <c r="M16" i="9"/>
  <c r="M17" i="9"/>
  <c r="M18" i="9"/>
  <c r="M19" i="9"/>
  <c r="M20" i="9"/>
  <c r="M21" i="9"/>
  <c r="M22" i="9"/>
  <c r="J2" i="6" l="1"/>
  <c r="A38" i="6" s="1"/>
  <c r="J1" i="6"/>
  <c r="B15" i="6" l="1"/>
  <c r="A41" i="6"/>
  <c r="C9" i="6"/>
  <c r="A16" i="6"/>
  <c r="A21" i="6"/>
  <c r="A27" i="6"/>
  <c r="A32" i="6"/>
  <c r="A19" i="6"/>
  <c r="A30" i="6"/>
  <c r="A43" i="6"/>
  <c r="C48" i="6"/>
  <c r="A14" i="6"/>
  <c r="B20" i="6"/>
  <c r="B26" i="6" s="1"/>
  <c r="B31" i="6" s="1"/>
  <c r="B37" i="6" s="1"/>
  <c r="B42" i="6" s="1"/>
  <c r="B48" i="6" s="1"/>
  <c r="D12" i="6" s="1"/>
  <c r="D23" i="6" s="1"/>
  <c r="D34" i="6" s="1"/>
  <c r="D45" i="6" s="1"/>
  <c r="B58" i="6" s="1"/>
  <c r="B65" i="6" s="1"/>
  <c r="B80" i="6" s="1"/>
  <c r="D71" i="6" s="1"/>
  <c r="D56" i="6" s="1"/>
  <c r="D63" i="6" s="1"/>
  <c r="D78" i="6" s="1"/>
  <c r="F20" i="6" s="1"/>
  <c r="F37" i="6" s="1"/>
  <c r="F59" i="6" s="1"/>
  <c r="F74" i="6" s="1"/>
  <c r="H63" i="6" s="1"/>
  <c r="H78" i="6" s="1"/>
  <c r="H31" i="6" s="1"/>
  <c r="J71" i="6" s="1"/>
  <c r="L63" i="6" s="1"/>
  <c r="J37" i="6" s="1"/>
  <c r="L45" i="6" s="1"/>
  <c r="A25" i="6"/>
  <c r="A36" i="6"/>
  <c r="F17" i="1" l="1"/>
  <c r="N26" i="5"/>
  <c r="N27" i="5"/>
  <c r="N25" i="5"/>
  <c r="F13" i="1" s="1"/>
  <c r="N23" i="5"/>
  <c r="F7" i="1" s="1"/>
  <c r="N24" i="5"/>
  <c r="N22" i="5"/>
  <c r="N20" i="5"/>
  <c r="F5" i="1" s="1"/>
  <c r="N21" i="5"/>
  <c r="F16" i="1" s="1"/>
  <c r="N19" i="5"/>
  <c r="F15" i="1" s="1"/>
  <c r="N17" i="5"/>
  <c r="F6" i="1" s="1"/>
  <c r="N18" i="5"/>
  <c r="F8" i="1" s="1"/>
  <c r="N16" i="5"/>
  <c r="F11" i="1" s="1"/>
  <c r="N14" i="5"/>
  <c r="F4" i="1" s="1"/>
  <c r="N15" i="5"/>
  <c r="F10" i="1" s="1"/>
  <c r="N13" i="5"/>
  <c r="F12" i="1" s="1"/>
  <c r="I10" i="1"/>
  <c r="G10" i="1"/>
  <c r="D10" i="1"/>
  <c r="F9" i="1" l="1"/>
  <c r="F14" i="1"/>
  <c r="E9" i="12"/>
  <c r="E10" i="12"/>
  <c r="E11" i="12"/>
  <c r="E12" i="12"/>
  <c r="K9" i="12"/>
  <c r="K10" i="12"/>
  <c r="K11" i="12"/>
  <c r="K12" i="12"/>
  <c r="V12" i="12"/>
  <c r="V11" i="12"/>
  <c r="V10" i="12"/>
  <c r="V9" i="12"/>
  <c r="L14" i="1"/>
  <c r="L17" i="1"/>
  <c r="L8" i="1"/>
  <c r="L5" i="1"/>
  <c r="L6" i="1"/>
  <c r="L15" i="1"/>
  <c r="L7" i="1"/>
  <c r="L10" i="1"/>
  <c r="L12" i="1"/>
  <c r="L4" i="1"/>
  <c r="L13" i="1"/>
  <c r="L16" i="1"/>
  <c r="L11" i="1"/>
  <c r="L9" i="1"/>
  <c r="I12" i="1" l="1"/>
  <c r="I4" i="1"/>
  <c r="I13" i="1"/>
  <c r="I16" i="1"/>
  <c r="I11" i="1"/>
  <c r="I9" i="1"/>
  <c r="I14" i="1"/>
  <c r="I17" i="1"/>
  <c r="I8" i="1"/>
  <c r="I5" i="1"/>
  <c r="I6" i="1"/>
  <c r="I15" i="1"/>
  <c r="I7" i="1"/>
  <c r="O11" i="11"/>
  <c r="O12" i="11"/>
  <c r="O13" i="11"/>
  <c r="O10" i="11"/>
  <c r="O7" i="11"/>
  <c r="O8" i="11"/>
  <c r="O9" i="11"/>
  <c r="O6" i="11"/>
  <c r="D12" i="1" l="1"/>
  <c r="D16" i="1" l="1"/>
  <c r="D6" i="1" l="1"/>
  <c r="G16" i="1" l="1"/>
  <c r="AH13" i="10" l="1"/>
  <c r="AH17" i="10"/>
  <c r="Q16" i="8"/>
  <c r="K16" i="8" s="1"/>
  <c r="J2" i="4"/>
  <c r="A43" i="4" s="1"/>
  <c r="J1" i="4"/>
  <c r="B15" i="4" s="1"/>
  <c r="M16" i="8" l="1"/>
  <c r="N16" i="8" s="1"/>
  <c r="L16" i="8"/>
  <c r="O16" i="8" s="1"/>
  <c r="A25" i="4"/>
  <c r="A38" i="4"/>
  <c r="A36" i="4"/>
  <c r="A14" i="4"/>
  <c r="B20" i="4"/>
  <c r="B26" i="4" s="1"/>
  <c r="B31" i="4" s="1"/>
  <c r="B37" i="4" s="1"/>
  <c r="B42" i="4" s="1"/>
  <c r="A41" i="4"/>
  <c r="C9" i="4"/>
  <c r="A16" i="4"/>
  <c r="A21" i="4"/>
  <c r="A27" i="4"/>
  <c r="A32" i="4"/>
  <c r="C48" i="4"/>
  <c r="A19" i="4"/>
  <c r="A30" i="4"/>
  <c r="B48" i="4" l="1"/>
  <c r="D12" i="4" s="1"/>
  <c r="D23" i="4" s="1"/>
  <c r="D34" i="4" s="1"/>
  <c r="D45" i="4" s="1"/>
  <c r="B58" i="4" s="1"/>
  <c r="B65" i="4" s="1"/>
  <c r="B80" i="4" s="1"/>
  <c r="D71" i="4" s="1"/>
  <c r="D56" i="4" s="1"/>
  <c r="D63" i="4" s="1"/>
  <c r="D78" i="4" s="1"/>
  <c r="F20" i="4" s="1"/>
  <c r="F37" i="4" s="1"/>
  <c r="F59" i="4" s="1"/>
  <c r="F74" i="4" s="1"/>
  <c r="H63" i="4" s="1"/>
  <c r="H78" i="4" s="1"/>
  <c r="H31" i="4" s="1"/>
  <c r="J71" i="4" s="1"/>
  <c r="L63" i="4" s="1"/>
  <c r="J37" i="4" s="1"/>
  <c r="L45" i="4" s="1"/>
  <c r="P16" i="8"/>
  <c r="D14" i="1" l="1"/>
  <c r="G14" i="1"/>
  <c r="AH5" i="10"/>
  <c r="AH8" i="10"/>
  <c r="AH14" i="10"/>
  <c r="AH4" i="10"/>
  <c r="AH16" i="10"/>
  <c r="AH11" i="10"/>
  <c r="AI12" i="10" s="1"/>
  <c r="AH12" i="10"/>
  <c r="AH7" i="10"/>
  <c r="AI14" i="10" s="1"/>
  <c r="AH9" i="10"/>
  <c r="AH6" i="10"/>
  <c r="AH10" i="10"/>
  <c r="AH15" i="10"/>
  <c r="AI15" i="10" l="1"/>
  <c r="AI11" i="10"/>
  <c r="AI9" i="10"/>
  <c r="AI4" i="10"/>
  <c r="AI5" i="10"/>
  <c r="AI6" i="10"/>
  <c r="AI16" i="10"/>
  <c r="AI13" i="10"/>
  <c r="AI8" i="10"/>
  <c r="AI17" i="10"/>
  <c r="AI7" i="10"/>
  <c r="AI10" i="10"/>
  <c r="B12" i="10"/>
  <c r="D4" i="1"/>
  <c r="AJ4" i="10" l="1"/>
  <c r="G12" i="1"/>
  <c r="G15" i="1"/>
  <c r="G13" i="1"/>
  <c r="G4" i="1"/>
  <c r="G6" i="1"/>
  <c r="G9" i="1"/>
  <c r="G17" i="1"/>
  <c r="G11" i="1"/>
  <c r="G8" i="1"/>
  <c r="G5" i="1"/>
  <c r="G7" i="1"/>
  <c r="D11" i="1"/>
  <c r="D17" i="1"/>
  <c r="D8" i="1"/>
  <c r="D7" i="1"/>
  <c r="D15" i="1"/>
  <c r="D13" i="1"/>
  <c r="D9" i="1"/>
  <c r="Q10" i="8" l="1"/>
  <c r="Q11" i="8"/>
  <c r="Q12" i="8"/>
  <c r="Q13" i="8"/>
  <c r="Q14" i="8"/>
  <c r="Q15" i="8"/>
  <c r="Q17" i="8"/>
  <c r="Q18" i="8"/>
  <c r="Q19" i="8"/>
  <c r="Q20" i="8"/>
  <c r="Q21" i="8"/>
  <c r="Q22" i="8"/>
  <c r="Q9" i="8"/>
  <c r="K21" i="8" l="1"/>
  <c r="K13" i="8"/>
  <c r="K12" i="8"/>
  <c r="K9" i="8"/>
  <c r="K20" i="8"/>
  <c r="K15" i="8"/>
  <c r="K11" i="8"/>
  <c r="K18" i="8"/>
  <c r="K17" i="8"/>
  <c r="K22" i="8"/>
  <c r="K19" i="8"/>
  <c r="K14" i="8"/>
  <c r="K10" i="8"/>
  <c r="B5" i="10"/>
  <c r="B9" i="10"/>
  <c r="B14" i="10"/>
  <c r="B17" i="10"/>
  <c r="B15" i="10"/>
  <c r="B13" i="10"/>
  <c r="B6" i="10"/>
  <c r="B10" i="10"/>
  <c r="B7" i="10"/>
  <c r="B11" i="10"/>
  <c r="B4" i="10"/>
  <c r="B8" i="10"/>
  <c r="B16" i="10"/>
  <c r="L10" i="8"/>
  <c r="M10" i="8"/>
  <c r="M17" i="8"/>
  <c r="M14" i="8"/>
  <c r="M12" i="8"/>
  <c r="M18" i="8"/>
  <c r="M11" i="8"/>
  <c r="M13" i="8"/>
  <c r="M20" i="8"/>
  <c r="M21" i="8"/>
  <c r="M19" i="8"/>
  <c r="M22" i="8"/>
  <c r="M15" i="8"/>
  <c r="M9" i="8"/>
  <c r="AJ10" i="10" l="1"/>
  <c r="AJ7" i="10"/>
  <c r="AJ11" i="10"/>
  <c r="AJ9" i="10"/>
  <c r="AJ5" i="10"/>
  <c r="AJ6" i="10"/>
  <c r="AJ8" i="10"/>
  <c r="L18" i="8"/>
  <c r="O18" i="8" s="1"/>
  <c r="L21" i="8"/>
  <c r="O21" i="8" s="1"/>
  <c r="L12" i="8"/>
  <c r="O12" i="8" s="1"/>
  <c r="L13" i="8"/>
  <c r="O13" i="8" s="1"/>
  <c r="L14" i="8"/>
  <c r="O14" i="8" s="1"/>
  <c r="L9" i="8"/>
  <c r="O9" i="8" s="1"/>
  <c r="L20" i="8"/>
  <c r="O20" i="8" s="1"/>
  <c r="L11" i="8"/>
  <c r="O11" i="8" s="1"/>
  <c r="L17" i="8"/>
  <c r="O17" i="8" s="1"/>
  <c r="L15" i="8"/>
  <c r="O15" i="8" s="1"/>
  <c r="L22" i="8"/>
  <c r="O22" i="8" s="1"/>
  <c r="L19" i="8"/>
  <c r="O19" i="8" s="1"/>
  <c r="N20" i="8"/>
  <c r="N9" i="8"/>
  <c r="N17" i="8"/>
  <c r="N12" i="8"/>
  <c r="N15" i="8"/>
  <c r="N13" i="8"/>
  <c r="N19" i="8"/>
  <c r="N18" i="8"/>
  <c r="N21" i="8"/>
  <c r="N11" i="8"/>
  <c r="N14" i="8"/>
  <c r="N10" i="8"/>
  <c r="N22" i="8"/>
  <c r="O10" i="8"/>
  <c r="J10" i="1" l="1"/>
  <c r="J16" i="1"/>
  <c r="J9" i="1"/>
  <c r="J17" i="1"/>
  <c r="J11" i="1"/>
  <c r="J15" i="1"/>
  <c r="J4" i="1"/>
  <c r="J13" i="1"/>
  <c r="P22" i="8"/>
  <c r="P10" i="8"/>
  <c r="P18" i="8"/>
  <c r="P19" i="8"/>
  <c r="P11" i="8"/>
  <c r="P13" i="8"/>
  <c r="P9" i="8"/>
  <c r="P21" i="8"/>
  <c r="P15" i="8"/>
  <c r="P20" i="8"/>
  <c r="P12" i="8"/>
  <c r="P14" i="8"/>
  <c r="P17" i="8"/>
  <c r="S16" i="8" l="1"/>
  <c r="J16" i="8"/>
  <c r="S9" i="8"/>
  <c r="S12" i="8"/>
  <c r="S18" i="8"/>
  <c r="S14" i="8"/>
  <c r="S22" i="8"/>
  <c r="S15" i="8"/>
  <c r="S13" i="8"/>
  <c r="S19" i="8"/>
  <c r="S11" i="8"/>
  <c r="S21" i="8"/>
  <c r="S10" i="8"/>
  <c r="S17" i="8"/>
  <c r="S20" i="8"/>
  <c r="H2" i="5"/>
  <c r="H1" i="5"/>
  <c r="T9" i="8" l="1"/>
  <c r="T12" i="8"/>
  <c r="T10" i="8"/>
  <c r="T14" i="8"/>
  <c r="T16" i="8"/>
  <c r="T13" i="8"/>
  <c r="T11" i="8"/>
  <c r="T15" i="8"/>
  <c r="J10" i="8"/>
  <c r="J13" i="8"/>
  <c r="J19" i="8"/>
  <c r="J11" i="8"/>
  <c r="J18" i="8"/>
  <c r="J12" i="8"/>
  <c r="J9" i="8"/>
  <c r="J22" i="8"/>
  <c r="J21" i="8"/>
  <c r="J15" i="8"/>
  <c r="J17" i="8"/>
  <c r="J20" i="8"/>
  <c r="J14" i="8"/>
  <c r="E10" i="1" l="1"/>
  <c r="E16" i="1"/>
  <c r="E14" i="1"/>
  <c r="E15" i="1"/>
  <c r="E12" i="1"/>
  <c r="E11" i="1"/>
  <c r="E8" i="1"/>
  <c r="E13" i="1"/>
  <c r="E17" i="1"/>
  <c r="E9" i="1"/>
  <c r="E5" i="1"/>
  <c r="E6" i="1"/>
  <c r="E4" i="1"/>
  <c r="E7" i="1"/>
  <c r="O17" i="9"/>
  <c r="N21" i="9"/>
  <c r="O10" i="9"/>
  <c r="N12" i="9"/>
  <c r="O22" i="9"/>
  <c r="N22" i="9"/>
  <c r="O18" i="9"/>
  <c r="O21" i="9"/>
  <c r="N15" i="9"/>
  <c r="O11" i="9"/>
  <c r="N18" i="9"/>
  <c r="O20" i="9"/>
  <c r="N20" i="9"/>
  <c r="O19" i="9"/>
  <c r="N16" i="9"/>
  <c r="O16" i="9"/>
  <c r="N11" i="9"/>
  <c r="N14" i="9"/>
  <c r="N17" i="9"/>
  <c r="O12" i="9"/>
  <c r="O13" i="9"/>
  <c r="N10" i="9"/>
  <c r="N13" i="9"/>
  <c r="N19" i="9"/>
  <c r="P17" i="9" l="1"/>
  <c r="P20" i="9"/>
  <c r="P10" i="9"/>
  <c r="M9" i="9"/>
  <c r="N9" i="9" s="1"/>
  <c r="P22" i="9"/>
  <c r="P12" i="9"/>
  <c r="P19" i="9"/>
  <c r="P16" i="9"/>
  <c r="P11" i="9"/>
  <c r="P13" i="9"/>
  <c r="P18" i="9"/>
  <c r="P21" i="9"/>
  <c r="AA10" i="9"/>
  <c r="Z10" i="9" s="1"/>
  <c r="O15" i="9"/>
  <c r="P15" i="9" s="1"/>
  <c r="O9" i="9"/>
  <c r="O14" i="9"/>
  <c r="P14" i="9" s="1"/>
  <c r="S10" i="9" l="1"/>
  <c r="S20" i="9"/>
  <c r="S17" i="9"/>
  <c r="AA11" i="9"/>
  <c r="Z11" i="9" s="1"/>
  <c r="AA17" i="9"/>
  <c r="Z17" i="9" s="1"/>
  <c r="P9" i="9"/>
  <c r="J9" i="9" s="1"/>
  <c r="S14" i="9"/>
  <c r="S15" i="9"/>
  <c r="AA19" i="9"/>
  <c r="Z19" i="9" s="1"/>
  <c r="AA22" i="9"/>
  <c r="Z22" i="9" s="1"/>
  <c r="AA20" i="9"/>
  <c r="Z20" i="9" s="1"/>
  <c r="AA21" i="9"/>
  <c r="Z21" i="9" s="1"/>
  <c r="S16" i="9"/>
  <c r="AA14" i="9"/>
  <c r="Z14" i="9" s="1"/>
  <c r="S13" i="9"/>
  <c r="S22" i="9"/>
  <c r="AA12" i="9"/>
  <c r="Z12" i="9" s="1"/>
  <c r="AA16" i="9"/>
  <c r="Z16" i="9" s="1"/>
  <c r="AA18" i="9"/>
  <c r="Z18" i="9" s="1"/>
  <c r="S21" i="9"/>
  <c r="S11" i="9"/>
  <c r="S19" i="9"/>
  <c r="AA9" i="9"/>
  <c r="Z9" i="9" s="1"/>
  <c r="S18" i="9"/>
  <c r="AA13" i="9"/>
  <c r="Z13" i="9" s="1"/>
  <c r="S12" i="9"/>
  <c r="AA15" i="9"/>
  <c r="Z15" i="9" s="1"/>
  <c r="J11" i="9" l="1"/>
  <c r="J19" i="9"/>
  <c r="J21" i="9"/>
  <c r="J12" i="9"/>
  <c r="J13" i="9"/>
  <c r="J10" i="9"/>
  <c r="J14" i="9"/>
  <c r="S9" i="9"/>
  <c r="U12" i="9" s="1"/>
  <c r="J22" i="9"/>
  <c r="J18" i="9"/>
  <c r="J16" i="9"/>
  <c r="J20" i="9"/>
  <c r="J15" i="9"/>
  <c r="J17" i="9"/>
  <c r="U9" i="9" l="1"/>
  <c r="U13" i="9"/>
  <c r="T14" i="9"/>
  <c r="T16" i="9"/>
  <c r="T10" i="9"/>
  <c r="U16" i="9"/>
  <c r="U14" i="9"/>
  <c r="T13" i="9"/>
  <c r="T12" i="9"/>
  <c r="T15" i="9"/>
  <c r="T17" i="9"/>
  <c r="T9" i="9"/>
  <c r="U15" i="9"/>
  <c r="U11" i="9"/>
  <c r="T11" i="9"/>
  <c r="U10" i="9"/>
  <c r="K8" i="1" l="1"/>
  <c r="K4" i="1"/>
  <c r="O11" i="1"/>
  <c r="K7" i="1"/>
  <c r="K6" i="1"/>
  <c r="K9" i="1"/>
  <c r="O15" i="1"/>
  <c r="K17" i="1"/>
  <c r="O17" i="1" s="1"/>
  <c r="O16" i="1"/>
  <c r="K10" i="1"/>
  <c r="K14" i="1"/>
  <c r="O13" i="1"/>
  <c r="O12" i="1"/>
  <c r="K5" i="1"/>
  <c r="O7" i="1" l="1"/>
  <c r="O14" i="1"/>
  <c r="O5" i="1"/>
  <c r="O9" i="1"/>
  <c r="O10" i="1"/>
  <c r="O6" i="1"/>
  <c r="O8" i="1"/>
  <c r="O4" i="1"/>
  <c r="B4" i="1" s="1"/>
  <c r="B14" i="1" l="1"/>
  <c r="B7" i="1"/>
  <c r="B16" i="1"/>
  <c r="B13" i="1"/>
  <c r="B8" i="1"/>
  <c r="B9" i="1"/>
  <c r="B10" i="1"/>
  <c r="B15" i="1"/>
  <c r="B11" i="1"/>
  <c r="B6" i="1"/>
  <c r="B12" i="1"/>
  <c r="B5" i="1"/>
  <c r="B17" i="1"/>
</calcChain>
</file>

<file path=xl/sharedStrings.xml><?xml version="1.0" encoding="utf-8"?>
<sst xmlns="http://schemas.openxmlformats.org/spreadsheetml/2006/main" count="533" uniqueCount="216">
  <si>
    <t>Cornhole</t>
  </si>
  <si>
    <t>Knockout</t>
  </si>
  <si>
    <t>Dizzy Bat</t>
  </si>
  <si>
    <t>Stump</t>
  </si>
  <si>
    <t>Trivia</t>
  </si>
  <si>
    <t xml:space="preserve">Pass the Trash </t>
  </si>
  <si>
    <t>TOTAL</t>
  </si>
  <si>
    <t xml:space="preserve"> </t>
  </si>
  <si>
    <t>Golf</t>
  </si>
  <si>
    <t>BINGO</t>
  </si>
  <si>
    <t>Final 4</t>
  </si>
  <si>
    <t>At the Heidi</t>
  </si>
  <si>
    <t>2016 Results</t>
  </si>
  <si>
    <t>1st Place</t>
  </si>
  <si>
    <t>2nd Place</t>
  </si>
  <si>
    <t>3rd Place</t>
  </si>
  <si>
    <t>4th Place</t>
  </si>
  <si>
    <t>5th Place</t>
  </si>
  <si>
    <t>6th Place</t>
  </si>
  <si>
    <t>7th Place</t>
  </si>
  <si>
    <t>8th Place</t>
  </si>
  <si>
    <t>9th Place</t>
  </si>
  <si>
    <t>10th Place</t>
  </si>
  <si>
    <t>11th Place</t>
  </si>
  <si>
    <t>12th Place</t>
  </si>
  <si>
    <t>13th Place</t>
  </si>
  <si>
    <t>14th Place</t>
  </si>
  <si>
    <t>Avery &amp; Kayla</t>
  </si>
  <si>
    <t>Ty &amp; Bree</t>
  </si>
  <si>
    <t>Sheldon &amp; Callie</t>
  </si>
  <si>
    <t>JG &amp; Paige</t>
  </si>
  <si>
    <t>Teddy &amp; Kailani</t>
  </si>
  <si>
    <t>Trevor &amp; Halley</t>
  </si>
  <si>
    <t>Austin &amp; Katelyn</t>
  </si>
  <si>
    <t>Matt &amp; Sarah</t>
  </si>
  <si>
    <t>Aaron &amp; Sherbert</t>
  </si>
  <si>
    <t>Bret &amp; Whitney</t>
  </si>
  <si>
    <t>Chris &amp; Shelby</t>
  </si>
  <si>
    <t>Thadd &amp; Shannon</t>
  </si>
  <si>
    <t>Jesse &amp; Rosie</t>
  </si>
  <si>
    <t>Seth &amp; Abby</t>
  </si>
  <si>
    <t>Complete Relay</t>
  </si>
  <si>
    <t>CORNHOLE</t>
  </si>
  <si>
    <t>Double elimination bracket.</t>
  </si>
  <si>
    <t>KNOCKOUT</t>
  </si>
  <si>
    <t xml:space="preserve">Each team gets 4 cards. First 8 teams to get blackout score. </t>
  </si>
  <si>
    <t>GOLF</t>
  </si>
  <si>
    <t xml:space="preserve">Double elimination bracket. One swing, closest to the pin. Best 2 out of 3. Guy vs. Guy, Girl vs. Girl. Flip coin to determine guy/girl for the third shot. </t>
  </si>
  <si>
    <t>Split into guys/girls. 2 heats of each, top 4 advance to finals. Finals starting order depends on finish in the prelims. 4th place goes first, 1st goes last. Combined total of team determines overall event scoring.</t>
  </si>
  <si>
    <t>DIZZY BAT</t>
  </si>
  <si>
    <t>SPEED QUARTERS</t>
  </si>
  <si>
    <t>STUMP</t>
  </si>
  <si>
    <t>COMPLETE RELAY</t>
  </si>
  <si>
    <t>TRIVIA</t>
  </si>
  <si>
    <t>PASS THE TRASH</t>
  </si>
  <si>
    <t>KUBB</t>
  </si>
  <si>
    <t>Kubb</t>
  </si>
  <si>
    <t>Speed Quarters</t>
  </si>
  <si>
    <t>Sheldon &amp; Carly</t>
  </si>
  <si>
    <t>Within 10</t>
  </si>
  <si>
    <t>[42]</t>
  </si>
  <si>
    <t>Champion</t>
  </si>
  <si>
    <t>Loser's Bracket</t>
  </si>
  <si>
    <t>L8</t>
  </si>
  <si>
    <t>L21</t>
  </si>
  <si>
    <t>L3</t>
  </si>
  <si>
    <t>L2</t>
  </si>
  <si>
    <t>L1</t>
  </si>
  <si>
    <t>L9</t>
  </si>
  <si>
    <t>L5</t>
  </si>
  <si>
    <t>L6</t>
  </si>
  <si>
    <t>L4</t>
  </si>
  <si>
    <t>Loser to 3rd Place Game</t>
  </si>
  <si>
    <t>Return To Scoreboard</t>
  </si>
  <si>
    <t>Return to Scoreboard</t>
  </si>
  <si>
    <t>L19</t>
  </si>
  <si>
    <t>L20</t>
  </si>
  <si>
    <r>
      <t xml:space="preserve">Randomly pair teams into teams of 4 or 6 and play single elimination bracket. (4-8 teams). Only score the top 3 teams.       </t>
    </r>
    <r>
      <rPr>
        <b/>
        <sz val="11"/>
        <color theme="1"/>
        <rFont val="Calibri"/>
        <family val="2"/>
        <scheme val="minor"/>
      </rPr>
      <t>1st: 10, 2nd: 6, 3rd: 3</t>
    </r>
  </si>
  <si>
    <t>Team 1</t>
  </si>
  <si>
    <t>Team 4</t>
  </si>
  <si>
    <t>Team 5</t>
  </si>
  <si>
    <t>Team 2</t>
  </si>
  <si>
    <t>Team 3</t>
  </si>
  <si>
    <t>L23</t>
  </si>
  <si>
    <t>L22</t>
  </si>
  <si>
    <t>Henry &amp; Danielle</t>
  </si>
  <si>
    <t>Winner's Bracket</t>
  </si>
  <si>
    <t>L10</t>
  </si>
  <si>
    <t>L25</t>
  </si>
  <si>
    <t>L24</t>
  </si>
  <si>
    <t xml:space="preserve">  </t>
  </si>
  <si>
    <t>Choose one partner for prelims. The top 8 advance to finals. Other partner has to run in the finals.</t>
  </si>
  <si>
    <r>
      <t xml:space="preserve">Top 4 overall teams. Double elimination.                   Last team standing wins.                          </t>
    </r>
    <r>
      <rPr>
        <b/>
        <sz val="11"/>
        <color theme="1"/>
        <rFont val="Calibri"/>
        <family val="2"/>
        <scheme val="minor"/>
      </rPr>
      <t>1st: 10, 2nd: 6, 3rd: 3, 4th: 0</t>
    </r>
  </si>
  <si>
    <t>Knockout Total</t>
  </si>
  <si>
    <t>PLACE</t>
  </si>
  <si>
    <t>Column1</t>
  </si>
  <si>
    <t>Column2</t>
  </si>
  <si>
    <t>Column3</t>
  </si>
  <si>
    <t>Column4</t>
  </si>
  <si>
    <t>Column5</t>
  </si>
  <si>
    <t>STUMP Total</t>
  </si>
  <si>
    <t>Girls Finals</t>
  </si>
  <si>
    <t>Guys Finals</t>
  </si>
  <si>
    <t>TEAM 1</t>
  </si>
  <si>
    <t>TEAM 2</t>
  </si>
  <si>
    <t>TEAM 3</t>
  </si>
  <si>
    <t>TEAM 4</t>
  </si>
  <si>
    <t>TEAM 5</t>
  </si>
  <si>
    <t>Teams within 10 of lead. One game to determine winner. Sit across from partner. Last team standing wins.</t>
  </si>
  <si>
    <r>
      <rPr>
        <sz val="11"/>
        <rFont val="Calibri"/>
        <family val="2"/>
        <scheme val="minor"/>
      </rPr>
      <t>JG</t>
    </r>
    <r>
      <rPr>
        <sz val="11"/>
        <color rgb="FFFF0000"/>
        <rFont val="Calibri"/>
        <family val="2"/>
        <scheme val="minor"/>
      </rPr>
      <t xml:space="preserve"> </t>
    </r>
    <r>
      <rPr>
        <sz val="11"/>
        <color theme="1"/>
        <rFont val="Calibri"/>
        <family val="2"/>
        <scheme val="minor"/>
      </rPr>
      <t>&amp; Paige</t>
    </r>
  </si>
  <si>
    <t>CHAMPION</t>
  </si>
  <si>
    <t>Runner-Up</t>
  </si>
  <si>
    <t>Teams start at home base. One person must complete all of the events (Cornhole, free throw, word puzzle, trivia question). When starter says go, first person makes a cornhole and returns to home base. Second person goes and makes free throw, etc. Winner of each heat advances to championship heat, second place of each heat advances to consulation heat. Must switch order of partners for finals.</t>
  </si>
  <si>
    <t>Girls Finishers</t>
  </si>
  <si>
    <t>Guys Finishers</t>
  </si>
  <si>
    <t xml:space="preserve">    </t>
  </si>
  <si>
    <t>Column6</t>
  </si>
  <si>
    <t>Pts</t>
  </si>
  <si>
    <t xml:space="preserve">         Rank</t>
  </si>
  <si>
    <t>Donavin &amp; Sheri</t>
  </si>
  <si>
    <t>W27</t>
  </si>
  <si>
    <t>L28 if first loss</t>
  </si>
  <si>
    <t>To W27</t>
  </si>
  <si>
    <t>L11</t>
  </si>
  <si>
    <t>L27</t>
  </si>
  <si>
    <t>L26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</si>
  <si>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</si>
  <si>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</si>
  <si>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</si>
  <si>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</si>
  <si>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</si>
  <si>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</si>
  <si>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</si>
  <si>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</si>
  <si>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</si>
  <si>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</si>
  <si>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</si>
  <si>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</si>
  <si>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</si>
  <si>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</si>
  <si>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</si>
  <si>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</si>
  <si>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</si>
  <si>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</si>
  <si>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</si>
  <si>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</si>
  <si>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</si>
  <si>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</si>
  <si>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</si>
  <si>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</si>
  <si>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</si>
  <si>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</si>
  <si>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</si>
  <si>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</si>
  <si>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</si>
  <si>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</si>
  <si>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Alex &amp; Rachel</t>
  </si>
  <si>
    <t>Loser To 7th Place Game</t>
  </si>
  <si>
    <t>Loser To 5th Place Game</t>
  </si>
  <si>
    <t>Loser Finishes 4th Place</t>
  </si>
  <si>
    <t>Loser Finishes 3rd Place</t>
  </si>
  <si>
    <t>Guy</t>
  </si>
  <si>
    <t>Girl</t>
  </si>
  <si>
    <t xml:space="preserve">   </t>
  </si>
  <si>
    <t xml:space="preserve"> 2</t>
  </si>
  <si>
    <t>B-Dave &amp; Kylie</t>
  </si>
  <si>
    <t>Entry</t>
  </si>
  <si>
    <t>Order</t>
  </si>
  <si>
    <t>Blake &amp; Sherbert</t>
  </si>
  <si>
    <t>Prelim Heat 1</t>
  </si>
  <si>
    <t>Prelim Heat 2</t>
  </si>
  <si>
    <t>FINALS</t>
  </si>
  <si>
    <t>Heat 1 Finalists</t>
  </si>
  <si>
    <t>Heat 2 Finalists</t>
  </si>
  <si>
    <t>Heat 1</t>
  </si>
  <si>
    <t>Heat 2</t>
  </si>
  <si>
    <t>Heat 3</t>
  </si>
  <si>
    <t>Heat 4</t>
  </si>
  <si>
    <t>Consolation Finalists</t>
  </si>
  <si>
    <t>Championship Finalists</t>
  </si>
  <si>
    <t>FINAL RESULTS</t>
  </si>
  <si>
    <t>One point per question</t>
  </si>
  <si>
    <t>Split boys/girls. Royal Rumble style. 1 &amp; 2 start, after both swing, #3 comes in. Max of 9 at one time.Partner gets opposite number as the first player. One time bonus nail for an elimination. Everyone is guaranteed one swing. Final 8 score.</t>
  </si>
  <si>
    <t>Runner up</t>
  </si>
  <si>
    <r>
      <t xml:space="preserve">Dean &amp; </t>
    </r>
    <r>
      <rPr>
        <sz val="11"/>
        <rFont val="Calibri"/>
        <family val="2"/>
        <scheme val="minor"/>
      </rPr>
      <t>Misty</t>
    </r>
  </si>
  <si>
    <t>Trevor &amp; Callie</t>
  </si>
  <si>
    <r>
      <t xml:space="preserve">Jesse &amp; </t>
    </r>
    <r>
      <rPr>
        <sz val="11"/>
        <rFont val="Calibri"/>
        <family val="2"/>
        <scheme val="minor"/>
      </rPr>
      <t>Sarah</t>
    </r>
  </si>
  <si>
    <t>Dean &amp; Misty</t>
  </si>
  <si>
    <t>Jesse &amp; Sarah</t>
  </si>
  <si>
    <t>Blake &amp; Kylie</t>
  </si>
  <si>
    <t>BYE</t>
  </si>
  <si>
    <t>Tyson &amp; Bree</t>
  </si>
  <si>
    <t>Sarah</t>
  </si>
  <si>
    <t>Sherbert</t>
  </si>
  <si>
    <t>Bree</t>
  </si>
  <si>
    <t>Carly</t>
  </si>
  <si>
    <t>Paige</t>
  </si>
  <si>
    <t>Katelyn</t>
  </si>
  <si>
    <t>Shelby</t>
  </si>
  <si>
    <t>Sheri</t>
  </si>
  <si>
    <t xml:space="preserve">Ty </t>
  </si>
  <si>
    <t xml:space="preserve">Jesse </t>
  </si>
  <si>
    <t xml:space="preserve">JG </t>
  </si>
  <si>
    <t xml:space="preserve">Chris </t>
  </si>
  <si>
    <t xml:space="preserve">Avery </t>
  </si>
  <si>
    <t xml:space="preserve">Dean </t>
  </si>
  <si>
    <t xml:space="preserve">Alex </t>
  </si>
  <si>
    <t xml:space="preserve">Austin </t>
  </si>
  <si>
    <t xml:space="preserve">Sheldon </t>
  </si>
  <si>
    <t xml:space="preserve">Donavin </t>
  </si>
  <si>
    <t xml:space="preserve">B-Dave </t>
  </si>
  <si>
    <t>Kayla</t>
  </si>
  <si>
    <t>Callie</t>
  </si>
  <si>
    <t>Misty</t>
  </si>
  <si>
    <t>Rachel</t>
  </si>
  <si>
    <t>2017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</si>
</sst>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8"/>
      <color indexed="8"/>
      <name val="Arial"/>
      <family val="2"/>
    </font>
    <font>
      <sz val="11"/>
      <color indexed="8"/>
      <name val="Arial"/>
      <family val="2"/>
    </font>
    <font>
      <sz val="6"/>
      <color indexed="55"/>
      <name val="Arial"/>
      <family val="2"/>
    </font>
    <font>
      <u/>
      <sz val="10"/>
      <color indexed="12"/>
      <name val="Arial"/>
      <family val="2"/>
    </font>
    <font>
      <u/>
      <sz val="8"/>
      <color indexed="12"/>
      <name val="Arial"/>
      <family val="2"/>
    </font>
    <font>
      <sz val="10"/>
      <name val="Arial"/>
      <family val="2"/>
    </font>
    <font>
      <sz val="8"/>
      <name val="Tahoma"/>
      <family val="2"/>
    </font>
    <font>
      <sz val="24"/>
      <color indexed="8"/>
      <name val="Arial"/>
      <family val="2"/>
    </font>
    <font>
      <sz val="12"/>
      <color indexed="8"/>
      <name val="Arial"/>
      <family val="2"/>
    </font>
    <font>
      <sz val="11"/>
      <name val="Arial"/>
      <family val="2"/>
    </font>
    <font>
      <sz val="11"/>
      <color indexed="9"/>
      <name val="Arial"/>
      <family val="2"/>
    </font>
    <font>
      <b/>
      <i/>
      <sz val="11"/>
      <name val="Arial"/>
      <family val="2"/>
    </font>
    <font>
      <b/>
      <i/>
      <sz val="11"/>
      <color indexed="8"/>
      <name val="Arial"/>
      <family val="2"/>
    </font>
    <font>
      <sz val="2"/>
      <color indexed="9"/>
      <name val="Arial"/>
      <family val="2"/>
    </font>
    <font>
      <sz val="10"/>
      <color theme="0"/>
      <name val="Arial"/>
      <family val="2"/>
    </font>
    <font>
      <b/>
      <sz val="11"/>
      <color indexed="8"/>
      <name val="Arial"/>
      <family val="2"/>
    </font>
    <font>
      <b/>
      <u/>
      <sz val="16"/>
      <color indexed="12"/>
      <name val="Arial"/>
      <family val="2"/>
    </font>
    <font>
      <b/>
      <u/>
      <sz val="22"/>
      <color indexed="12"/>
      <name val="Arial"/>
      <family val="2"/>
    </font>
    <font>
      <b/>
      <sz val="14"/>
      <color indexed="8"/>
      <name val="Arial"/>
      <family val="2"/>
    </font>
    <font>
      <b/>
      <sz val="16"/>
      <color theme="1"/>
      <name val="Calibri"/>
      <family val="2"/>
      <scheme val="minor"/>
    </font>
    <font>
      <b/>
      <sz val="16"/>
      <color indexed="8"/>
      <name val="Arial"/>
      <family val="2"/>
    </font>
    <font>
      <sz val="20"/>
      <color indexed="8"/>
      <name val="Arial"/>
      <family val="2"/>
    </font>
    <font>
      <sz val="18"/>
      <color theme="1"/>
      <name val="Calibri"/>
      <family val="2"/>
      <scheme val="minor"/>
    </font>
    <font>
      <b/>
      <sz val="18"/>
      <name val="Arial"/>
      <family val="2"/>
    </font>
    <font>
      <b/>
      <sz val="18"/>
      <color theme="0"/>
      <name val="Calibri"/>
      <family val="2"/>
      <scheme val="minor"/>
    </font>
    <font>
      <sz val="18"/>
      <name val="Calibri"/>
      <family val="2"/>
      <scheme val="minor"/>
    </font>
    <font>
      <b/>
      <sz val="18"/>
      <name val="Calibri"/>
      <family val="2"/>
      <scheme val="minor"/>
    </font>
    <font>
      <b/>
      <sz val="14"/>
      <color theme="1"/>
      <name val="Calibri"/>
      <family val="2"/>
      <scheme val="minor"/>
    </font>
    <font>
      <sz val="6"/>
      <color rgb="FF000000"/>
      <name val="Verdana"/>
      <family val="2"/>
    </font>
    <font>
      <b/>
      <sz val="12"/>
      <color theme="1"/>
      <name val="Calibri"/>
      <family val="2"/>
      <scheme val="minor"/>
    </font>
    <font>
      <b/>
      <sz val="12"/>
      <color indexed="8"/>
      <name val="Arial"/>
      <family val="2"/>
    </font>
    <font>
      <b/>
      <sz val="11"/>
      <name val="Arial"/>
      <family val="2"/>
    </font>
    <font>
      <sz val="12"/>
      <color theme="1"/>
      <name val="Calibri"/>
      <family val="2"/>
      <scheme val="minor"/>
    </font>
    <font>
      <sz val="12"/>
      <color indexed="9"/>
      <name val="Arial"/>
      <family val="2"/>
    </font>
    <font>
      <b/>
      <i/>
      <sz val="12"/>
      <name val="Arial"/>
      <family val="2"/>
    </font>
    <font>
      <b/>
      <i/>
      <sz val="12"/>
      <color indexed="8"/>
      <name val="Arial"/>
      <family val="2"/>
    </font>
    <font>
      <b/>
      <sz val="12"/>
      <name val="Arial"/>
      <family val="2"/>
    </font>
    <font>
      <b/>
      <u/>
      <sz val="24"/>
      <color indexed="12"/>
      <name val="Arial"/>
      <family val="2"/>
    </font>
    <font>
      <sz val="16"/>
      <color theme="1"/>
      <name val="Calibri"/>
      <family val="2"/>
      <scheme val="minor"/>
    </font>
    <font>
      <sz val="20"/>
      <color theme="1"/>
      <name val="Calibri"/>
      <family val="2"/>
      <scheme val="minor"/>
    </font>
    <font>
      <sz val="14"/>
      <color theme="1"/>
      <name val="Calibri"/>
      <family val="2"/>
      <scheme val="minor"/>
    </font>
    <font>
      <b/>
      <sz val="8"/>
      <name val="Tahoma"/>
      <family val="2"/>
    </font>
    <font>
      <b/>
      <sz val="24"/>
      <color indexed="8"/>
      <name val="Arial"/>
      <family val="2"/>
    </font>
    <font>
      <b/>
      <sz val="18"/>
      <color theme="1"/>
      <name val="Calibri"/>
      <family val="2"/>
      <scheme val="minor"/>
    </font>
    <font>
      <b/>
      <sz val="10"/>
      <name val="Arial"/>
      <family val="2"/>
    </font>
    <font>
      <b/>
      <sz val="14"/>
      <name val="Arial"/>
      <family val="2"/>
    </font>
    <font>
      <b/>
      <i/>
      <sz val="12"/>
      <color theme="0"/>
      <name val="Arial"/>
      <family val="2"/>
    </font>
    <font>
      <b/>
      <i/>
      <sz val="11"/>
      <color theme="0"/>
      <name val="Arial"/>
      <family val="2"/>
    </font>
  </fonts>
  <fills count="25">
    <fill>
      <patternFill patternType="none"/>
    </fill>
    <fill>
      <patternFill patternType="gray125"/>
    </fill>
    <fill>
      <patternFill patternType="solid">
        <fgColor theme="9"/>
        <bgColor theme="9"/>
      </patternFill>
    </fill>
    <fill>
      <patternFill patternType="solid">
        <fgColor rgb="FFFFFF00"/>
        <bgColor indexed="64"/>
      </patternFill>
    </fill>
    <fill>
      <patternFill patternType="solid">
        <fgColor rgb="FFC00000"/>
        <bgColor theme="9"/>
      </patternFill>
    </fill>
    <fill>
      <patternFill patternType="solid">
        <fgColor theme="9"/>
        <bgColor indexed="64"/>
      </patternFill>
    </fill>
    <fill>
      <patternFill patternType="solid">
        <fgColor theme="0" tint="-0.14999847407452621"/>
        <bgColor indexed="64"/>
      </patternFill>
    </fill>
    <fill>
      <patternFill patternType="solid">
        <fgColor rgb="FFDB6413"/>
        <bgColor indexed="64"/>
      </patternFill>
    </fill>
    <fill>
      <patternFill patternType="solid">
        <fgColor theme="7"/>
        <bgColor indexed="64"/>
      </patternFill>
    </fill>
    <fill>
      <patternFill patternType="solid">
        <fgColor theme="0"/>
        <bgColor indexed="64"/>
      </patternFill>
    </fill>
    <fill>
      <patternFill patternType="solid">
        <fgColor rgb="FFFF66CC"/>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top/>
      <bottom style="medium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style="thick">
        <color indexed="64"/>
      </top>
      <bottom style="thick">
        <color indexed="64"/>
      </bottom>
      <diagonal/>
    </border>
    <border>
      <left style="thick">
        <color indexed="64"/>
      </left>
      <right/>
      <top style="thin">
        <color indexed="64"/>
      </top>
      <bottom style="thin">
        <color indexed="64"/>
      </bottom>
      <diagonal/>
    </border>
    <border>
      <left/>
      <right style="mediumDashed">
        <color indexed="64"/>
      </right>
      <top/>
      <bottom style="mediumDashed">
        <color indexed="64"/>
      </bottom>
      <diagonal/>
    </border>
    <border>
      <left/>
      <right style="mediumDashDot">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s>
  <cellStyleXfs count="3">
    <xf numFmtId="0" fontId="0" fillId="0" borderId="0"/>
    <xf numFmtId="43" fontId="5" fillId="0" borderId="0" applyFont="0" applyFill="0" applyBorder="0" applyAlignment="0" applyProtection="0"/>
    <xf numFmtId="0" fontId="9" fillId="0" borderId="0" applyNumberFormat="0" applyFill="0" applyBorder="0" applyAlignment="0" applyProtection="0">
      <alignment vertical="top"/>
      <protection locked="0"/>
    </xf>
  </cellStyleXfs>
  <cellXfs count="374">
    <xf numFmtId="0" fontId="0" fillId="0" borderId="0" xfId="0"/>
    <xf numFmtId="0" fontId="0" fillId="6" borderId="6" xfId="0" applyFill="1" applyBorder="1" applyAlignment="1">
      <alignment horizontal="center"/>
    </xf>
    <xf numFmtId="0" fontId="0" fillId="7" borderId="6" xfId="0" applyFill="1" applyBorder="1" applyAlignment="1">
      <alignment horizontal="center"/>
    </xf>
    <xf numFmtId="0" fontId="0" fillId="0" borderId="6"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8" borderId="5" xfId="0" applyFill="1" applyBorder="1" applyAlignment="1">
      <alignment horizontal="center"/>
    </xf>
    <xf numFmtId="0" fontId="0" fillId="0" borderId="0" xfId="0" applyAlignment="1"/>
    <xf numFmtId="0" fontId="0" fillId="0" borderId="0" xfId="0" applyBorder="1"/>
    <xf numFmtId="0" fontId="0" fillId="0" borderId="17" xfId="0" applyBorder="1"/>
    <xf numFmtId="0" fontId="1" fillId="4" borderId="19" xfId="0" applyFont="1" applyFill="1" applyBorder="1" applyAlignment="1">
      <alignment horizontal="center" vertical="center"/>
    </xf>
    <xf numFmtId="0" fontId="0" fillId="0" borderId="20" xfId="0" applyFont="1" applyFill="1" applyBorder="1"/>
    <xf numFmtId="0" fontId="0" fillId="0" borderId="18" xfId="0" applyBorder="1" applyAlignment="1">
      <alignment horizontal="center"/>
    </xf>
    <xf numFmtId="0" fontId="13" fillId="0" borderId="0" xfId="0" applyFont="1" applyFill="1" applyAlignment="1">
      <alignment horizontal="left"/>
    </xf>
    <xf numFmtId="0" fontId="13" fillId="0" borderId="0" xfId="0" applyFont="1" applyFill="1" applyAlignment="1"/>
    <xf numFmtId="0" fontId="13" fillId="0" borderId="0" xfId="0" applyFont="1" applyFill="1" applyAlignment="1">
      <alignment horizontal="center"/>
    </xf>
    <xf numFmtId="0" fontId="14" fillId="0" borderId="0" xfId="0" applyFont="1" applyFill="1" applyAlignment="1"/>
    <xf numFmtId="0" fontId="14" fillId="0" borderId="15" xfId="0" applyFont="1" applyFill="1" applyBorder="1" applyAlignment="1"/>
    <xf numFmtId="0" fontId="7" fillId="0" borderId="0" xfId="0" applyFont="1" applyFill="1"/>
    <xf numFmtId="0" fontId="7" fillId="0" borderId="0" xfId="0" applyFont="1" applyFill="1" applyAlignment="1">
      <alignment horizontal="center"/>
    </xf>
    <xf numFmtId="0" fontId="7" fillId="0" borderId="0" xfId="0" applyFont="1" applyFill="1" applyBorder="1"/>
    <xf numFmtId="0" fontId="16" fillId="0" borderId="12" xfId="0" applyFont="1" applyFill="1" applyBorder="1" applyAlignment="1">
      <alignment horizontal="center"/>
    </xf>
    <xf numFmtId="0" fontId="7" fillId="0" borderId="8" xfId="0" applyFont="1" applyFill="1" applyBorder="1" applyAlignment="1"/>
    <xf numFmtId="0" fontId="7" fillId="0" borderId="0" xfId="0" applyFont="1"/>
    <xf numFmtId="0" fontId="17" fillId="0" borderId="0" xfId="0" applyFont="1" applyFill="1" applyBorder="1" applyAlignment="1">
      <alignment horizontal="right"/>
    </xf>
    <xf numFmtId="0" fontId="7" fillId="0" borderId="0" xfId="0" applyFont="1" applyFill="1" applyBorder="1" applyAlignment="1"/>
    <xf numFmtId="0" fontId="16" fillId="0" borderId="8" xfId="0" applyFont="1" applyFill="1" applyBorder="1" applyAlignment="1">
      <alignment horizontal="center"/>
    </xf>
    <xf numFmtId="0" fontId="7" fillId="0" borderId="0" xfId="0" applyFont="1" applyAlignment="1">
      <alignment horizontal="center"/>
    </xf>
    <xf numFmtId="0" fontId="7" fillId="0" borderId="15" xfId="0" applyFont="1" applyFill="1" applyBorder="1" applyAlignment="1"/>
    <xf numFmtId="0" fontId="7" fillId="0" borderId="8" xfId="0" applyFont="1" applyFill="1" applyBorder="1" applyAlignment="1">
      <alignment horizontal="center"/>
    </xf>
    <xf numFmtId="0" fontId="19" fillId="0" borderId="0" xfId="0" applyFont="1" applyFill="1"/>
    <xf numFmtId="0" fontId="14" fillId="0" borderId="0" xfId="0" applyFont="1" applyFill="1" applyBorder="1" applyAlignment="1"/>
    <xf numFmtId="0" fontId="18" fillId="0" borderId="0" xfId="0" applyFont="1" applyFill="1" applyBorder="1" applyAlignment="1">
      <alignment horizontal="right"/>
    </xf>
    <xf numFmtId="0" fontId="7" fillId="0" borderId="14" xfId="0" applyFont="1" applyFill="1" applyBorder="1"/>
    <xf numFmtId="0" fontId="7" fillId="0" borderId="8" xfId="0" applyFont="1" applyBorder="1" applyAlignment="1">
      <alignment horizontal="center"/>
    </xf>
    <xf numFmtId="0" fontId="0" fillId="0" borderId="8" xfId="0" applyBorder="1"/>
    <xf numFmtId="0" fontId="7" fillId="0" borderId="0" xfId="0" applyFont="1" applyBorder="1"/>
    <xf numFmtId="0" fontId="7" fillId="0" borderId="25" xfId="0" applyFont="1" applyFill="1" applyBorder="1" applyAlignment="1">
      <alignment horizontal="center"/>
    </xf>
    <xf numFmtId="0" fontId="7" fillId="0" borderId="26" xfId="0" applyFont="1" applyFill="1" applyBorder="1" applyAlignment="1">
      <alignment horizontal="center"/>
    </xf>
    <xf numFmtId="0" fontId="7" fillId="0" borderId="26" xfId="0" applyFont="1" applyFill="1" applyBorder="1"/>
    <xf numFmtId="0" fontId="7" fillId="0" borderId="0" xfId="0" applyFont="1" applyAlignment="1">
      <alignment horizontal="right"/>
    </xf>
    <xf numFmtId="0" fontId="7" fillId="0" borderId="0" xfId="0" applyFont="1" applyFill="1" applyBorder="1" applyAlignment="1">
      <alignment horizontal="right"/>
    </xf>
    <xf numFmtId="0" fontId="7" fillId="0" borderId="12" xfId="0" applyFont="1" applyFill="1" applyBorder="1" applyAlignment="1">
      <alignment horizontal="center"/>
    </xf>
    <xf numFmtId="0" fontId="7" fillId="0" borderId="15" xfId="0" applyFont="1" applyFill="1" applyBorder="1" applyAlignment="1">
      <alignment horizontal="left"/>
    </xf>
    <xf numFmtId="0" fontId="7" fillId="0" borderId="0" xfId="0" applyFont="1" applyFill="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0" fillId="0" borderId="0" xfId="0" applyFill="1" applyBorder="1"/>
    <xf numFmtId="0" fontId="16" fillId="0" borderId="0" xfId="0" applyFont="1" applyFill="1" applyBorder="1" applyAlignment="1">
      <alignment horizontal="center"/>
    </xf>
    <xf numFmtId="0" fontId="0" fillId="0" borderId="12" xfId="0" applyFill="1" applyBorder="1"/>
    <xf numFmtId="0" fontId="21" fillId="0" borderId="0" xfId="0" applyFont="1" applyFill="1" applyBorder="1" applyAlignment="1">
      <alignment horizontal="center"/>
    </xf>
    <xf numFmtId="0" fontId="18" fillId="0" borderId="0" xfId="0" applyFont="1" applyFill="1"/>
    <xf numFmtId="0" fontId="7" fillId="9" borderId="15" xfId="0" applyFont="1" applyFill="1" applyBorder="1" applyAlignment="1"/>
    <xf numFmtId="0" fontId="7" fillId="9" borderId="16" xfId="0" applyFont="1" applyFill="1" applyBorder="1" applyAlignment="1"/>
    <xf numFmtId="0" fontId="7" fillId="9" borderId="15" xfId="0" applyFont="1" applyFill="1" applyBorder="1" applyAlignment="1">
      <alignment horizontal="center"/>
    </xf>
    <xf numFmtId="0" fontId="7" fillId="0" borderId="15" xfId="0" applyFont="1" applyFill="1" applyBorder="1"/>
    <xf numFmtId="0" fontId="7" fillId="0" borderId="12" xfId="0" applyFont="1" applyFill="1" applyBorder="1"/>
    <xf numFmtId="0" fontId="7" fillId="0" borderId="16" xfId="0" applyFont="1" applyFill="1" applyBorder="1"/>
    <xf numFmtId="0" fontId="19" fillId="0" borderId="8" xfId="0" applyFont="1" applyFill="1" applyBorder="1"/>
    <xf numFmtId="0" fontId="7" fillId="0" borderId="8" xfId="0" applyFont="1" applyFill="1" applyBorder="1"/>
    <xf numFmtId="0" fontId="24" fillId="0" borderId="0" xfId="0" applyFont="1" applyFill="1" applyAlignment="1">
      <alignment horizontal="center"/>
    </xf>
    <xf numFmtId="0" fontId="0" fillId="9" borderId="0" xfId="0" applyFill="1"/>
    <xf numFmtId="0" fontId="7" fillId="9" borderId="0" xfId="0" applyFont="1" applyFill="1"/>
    <xf numFmtId="0" fontId="7" fillId="9" borderId="0" xfId="0" applyFont="1" applyFill="1" applyAlignment="1">
      <alignment horizontal="center"/>
    </xf>
    <xf numFmtId="0" fontId="7" fillId="9" borderId="0" xfId="0" applyFont="1" applyFill="1" applyBorder="1" applyAlignment="1"/>
    <xf numFmtId="0" fontId="18" fillId="9" borderId="0" xfId="0" applyFont="1" applyFill="1"/>
    <xf numFmtId="0" fontId="7" fillId="0" borderId="16" xfId="0" applyFont="1" applyFill="1" applyBorder="1" applyAlignment="1"/>
    <xf numFmtId="0" fontId="0" fillId="0" borderId="15" xfId="0" applyBorder="1"/>
    <xf numFmtId="0" fontId="0" fillId="0" borderId="0" xfId="0" applyFill="1"/>
    <xf numFmtId="0" fontId="15" fillId="0" borderId="0" xfId="0" applyFont="1" applyFill="1" applyAlignment="1">
      <alignment horizontal="right"/>
    </xf>
    <xf numFmtId="0" fontId="6" fillId="9" borderId="0" xfId="0" applyFont="1" applyFill="1" applyAlignment="1">
      <alignment vertical="center"/>
    </xf>
    <xf numFmtId="0" fontId="7" fillId="9" borderId="0" xfId="0" applyFont="1" applyFill="1" applyAlignment="1">
      <alignment vertical="center"/>
    </xf>
    <xf numFmtId="0" fontId="7" fillId="9" borderId="0" xfId="0" applyFont="1" applyFill="1" applyAlignment="1">
      <alignment horizontal="center" vertical="center"/>
    </xf>
    <xf numFmtId="0" fontId="8" fillId="9" borderId="0" xfId="0" applyFont="1" applyFill="1" applyAlignment="1">
      <alignment horizontal="left"/>
    </xf>
    <xf numFmtId="0" fontId="9" fillId="9" borderId="0" xfId="2" applyFill="1" applyAlignment="1" applyProtection="1">
      <alignment horizontal="center"/>
    </xf>
    <xf numFmtId="0" fontId="7" fillId="0" borderId="0" xfId="0" applyFont="1" applyBorder="1" applyAlignment="1">
      <alignment horizontal="right"/>
    </xf>
    <xf numFmtId="0" fontId="14" fillId="0" borderId="8" xfId="0" applyFont="1" applyFill="1" applyBorder="1" applyAlignment="1"/>
    <xf numFmtId="0" fontId="0" fillId="0" borderId="0" xfId="0" applyAlignment="1">
      <alignment horizontal="right"/>
    </xf>
    <xf numFmtId="0" fontId="26" fillId="0" borderId="14" xfId="0" applyFont="1" applyFill="1" applyBorder="1" applyAlignment="1">
      <alignment horizontal="center"/>
    </xf>
    <xf numFmtId="0" fontId="0" fillId="0" borderId="28" xfId="0" applyFont="1" applyFill="1" applyBorder="1"/>
    <xf numFmtId="0" fontId="0" fillId="0" borderId="1" xfId="0" applyNumberFormat="1" applyFont="1" applyFill="1" applyBorder="1" applyAlignment="1">
      <alignment horizontal="center"/>
    </xf>
    <xf numFmtId="0" fontId="7" fillId="0" borderId="0" xfId="0" applyFont="1" applyFill="1" applyAlignment="1">
      <alignment horizontal="center" vertical="center"/>
    </xf>
    <xf numFmtId="0" fontId="15" fillId="0" borderId="0" xfId="0" applyFont="1" applyFill="1"/>
    <xf numFmtId="0" fontId="25" fillId="0" borderId="15" xfId="0" applyFont="1" applyFill="1" applyBorder="1" applyAlignment="1">
      <alignment horizontal="center"/>
    </xf>
    <xf numFmtId="0" fontId="14" fillId="0" borderId="12" xfId="0" applyFont="1" applyFill="1" applyBorder="1"/>
    <xf numFmtId="0" fontId="0" fillId="0" borderId="8" xfId="0" applyFill="1" applyBorder="1"/>
    <xf numFmtId="0" fontId="7" fillId="0" borderId="0" xfId="0" applyFont="1" applyFill="1" applyAlignment="1">
      <alignment horizontal="right"/>
    </xf>
    <xf numFmtId="0" fontId="7" fillId="0" borderId="27" xfId="0" applyFont="1" applyFill="1" applyBorder="1"/>
    <xf numFmtId="0" fontId="11" fillId="0" borderId="0" xfId="0" applyFont="1" applyFill="1" applyAlignment="1">
      <alignment horizontal="center"/>
    </xf>
    <xf numFmtId="0" fontId="0" fillId="0" borderId="11" xfId="0" applyFill="1" applyBorder="1"/>
    <xf numFmtId="0" fontId="14" fillId="0" borderId="8" xfId="0" applyFont="1" applyFill="1" applyBorder="1"/>
    <xf numFmtId="0" fontId="7" fillId="0" borderId="27" xfId="0" applyFont="1" applyFill="1" applyBorder="1" applyAlignment="1">
      <alignment horizontal="center"/>
    </xf>
    <xf numFmtId="0" fontId="11" fillId="0" borderId="0" xfId="0" applyFont="1" applyFill="1"/>
    <xf numFmtId="0" fontId="0" fillId="0" borderId="1" xfId="0" applyNumberFormat="1" applyFill="1" applyBorder="1" applyAlignment="1">
      <alignment horizontal="center"/>
    </xf>
    <xf numFmtId="0" fontId="0" fillId="0" borderId="29" xfId="0" applyNumberFormat="1" applyFont="1" applyFill="1" applyBorder="1" applyAlignment="1">
      <alignment horizontal="center"/>
    </xf>
    <xf numFmtId="0" fontId="0" fillId="0" borderId="28" xfId="0" applyFont="1" applyFill="1" applyBorder="1" applyAlignment="1">
      <alignment horizontal="center"/>
    </xf>
    <xf numFmtId="0" fontId="1" fillId="2" borderId="15" xfId="0" applyFont="1" applyFill="1" applyBorder="1"/>
    <xf numFmtId="0" fontId="20" fillId="2" borderId="31" xfId="2" applyFont="1" applyFill="1" applyBorder="1" applyAlignment="1" applyProtection="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5" xfId="0" applyFont="1" applyFill="1" applyBorder="1" applyAlignment="1">
      <alignment horizontal="center" vertical="center"/>
    </xf>
    <xf numFmtId="0" fontId="27" fillId="0" borderId="15" xfId="0" applyFont="1" applyFill="1" applyBorder="1" applyAlignment="1"/>
    <xf numFmtId="0" fontId="6" fillId="0" borderId="15" xfId="0" applyFont="1" applyFill="1" applyBorder="1" applyAlignment="1"/>
    <xf numFmtId="0" fontId="6" fillId="0" borderId="14" xfId="0" applyFont="1" applyBorder="1"/>
    <xf numFmtId="0" fontId="6" fillId="0" borderId="14" xfId="0" applyFont="1" applyFill="1" applyBorder="1"/>
    <xf numFmtId="0" fontId="28" fillId="0" borderId="15" xfId="0" applyFont="1" applyFill="1" applyBorder="1"/>
    <xf numFmtId="0" fontId="28" fillId="0" borderId="16" xfId="0" applyFont="1" applyFill="1" applyBorder="1"/>
    <xf numFmtId="0" fontId="6" fillId="0" borderId="0" xfId="0" applyFont="1" applyFill="1" applyBorder="1" applyAlignment="1"/>
    <xf numFmtId="0" fontId="6" fillId="0" borderId="0" xfId="0" applyFont="1" applyBorder="1"/>
    <xf numFmtId="0" fontId="26" fillId="0" borderId="13" xfId="0" applyFont="1" applyFill="1" applyBorder="1" applyAlignment="1">
      <alignment horizontal="center"/>
    </xf>
    <xf numFmtId="0" fontId="29" fillId="0" borderId="0" xfId="0" applyFont="1" applyFill="1" applyBorder="1" applyAlignment="1">
      <alignment horizontal="center"/>
    </xf>
    <xf numFmtId="0" fontId="1" fillId="5" borderId="15" xfId="0" applyFont="1" applyFill="1" applyBorder="1" applyAlignment="1">
      <alignment horizontal="center"/>
    </xf>
    <xf numFmtId="0" fontId="4" fillId="0" borderId="0" xfId="0" applyFont="1" applyFill="1"/>
    <xf numFmtId="0" fontId="0" fillId="0" borderId="29" xfId="0" applyNumberFormat="1" applyFill="1" applyBorder="1" applyAlignment="1">
      <alignment horizontal="center"/>
    </xf>
    <xf numFmtId="0" fontId="28" fillId="0" borderId="0" xfId="0" applyFont="1"/>
    <xf numFmtId="0" fontId="30" fillId="5" borderId="15" xfId="0" applyFont="1" applyFill="1" applyBorder="1" applyAlignment="1">
      <alignment horizontal="left"/>
    </xf>
    <xf numFmtId="0" fontId="30" fillId="5" borderId="15" xfId="0" applyFont="1" applyFill="1" applyBorder="1" applyAlignment="1">
      <alignment horizontal="center"/>
    </xf>
    <xf numFmtId="0" fontId="30" fillId="5" borderId="16" xfId="0" applyFont="1" applyFill="1" applyBorder="1" applyAlignment="1">
      <alignment horizontal="center"/>
    </xf>
    <xf numFmtId="0" fontId="31" fillId="0" borderId="36" xfId="0" applyFont="1" applyFill="1" applyBorder="1"/>
    <xf numFmtId="0" fontId="31" fillId="0" borderId="11" xfId="0" applyFont="1" applyFill="1" applyBorder="1"/>
    <xf numFmtId="0" fontId="31" fillId="0" borderId="20" xfId="0" applyFont="1" applyFill="1" applyBorder="1"/>
    <xf numFmtId="0" fontId="31" fillId="0" borderId="0" xfId="0" applyFont="1" applyFill="1" applyBorder="1"/>
    <xf numFmtId="0" fontId="31" fillId="0" borderId="34" xfId="0" applyFont="1" applyFill="1" applyBorder="1" applyAlignment="1">
      <alignment horizontal="center"/>
    </xf>
    <xf numFmtId="0" fontId="31" fillId="0" borderId="21" xfId="0" applyFont="1" applyFill="1" applyBorder="1"/>
    <xf numFmtId="0" fontId="31" fillId="0" borderId="35" xfId="0" applyFont="1" applyFill="1" applyBorder="1" applyAlignment="1">
      <alignment horizontal="center"/>
    </xf>
    <xf numFmtId="0" fontId="0" fillId="14" borderId="33" xfId="0" applyFill="1" applyBorder="1"/>
    <xf numFmtId="0" fontId="0" fillId="15" borderId="33" xfId="0" applyFill="1" applyBorder="1"/>
    <xf numFmtId="0" fontId="0" fillId="16" borderId="33" xfId="0" applyFill="1" applyBorder="1"/>
    <xf numFmtId="0" fontId="0" fillId="12" borderId="33" xfId="0" applyFill="1" applyBorder="1"/>
    <xf numFmtId="0" fontId="0" fillId="13" borderId="33" xfId="0" applyFill="1" applyBorder="1"/>
    <xf numFmtId="0" fontId="31" fillId="17" borderId="39" xfId="0" applyFont="1" applyFill="1" applyBorder="1" applyAlignment="1">
      <alignment horizontal="center"/>
    </xf>
    <xf numFmtId="0" fontId="31" fillId="17" borderId="40" xfId="0" applyFont="1" applyFill="1" applyBorder="1" applyAlignment="1">
      <alignment horizontal="center"/>
    </xf>
    <xf numFmtId="0" fontId="0" fillId="0" borderId="29" xfId="0" applyBorder="1" applyAlignment="1">
      <alignment horizontal="center"/>
    </xf>
    <xf numFmtId="0" fontId="0" fillId="0" borderId="42" xfId="0" applyBorder="1" applyAlignment="1">
      <alignment horizontal="center"/>
    </xf>
    <xf numFmtId="0" fontId="0" fillId="0" borderId="1" xfId="0" applyBorder="1" applyAlignment="1">
      <alignment horizontal="center"/>
    </xf>
    <xf numFmtId="0" fontId="0" fillId="0" borderId="43" xfId="0" applyBorder="1" applyAlignment="1">
      <alignment horizontal="center"/>
    </xf>
    <xf numFmtId="0" fontId="2" fillId="0" borderId="44" xfId="0" applyFont="1" applyBorder="1" applyAlignment="1">
      <alignment horizontal="center"/>
    </xf>
    <xf numFmtId="0" fontId="0" fillId="0" borderId="45" xfId="0" applyBorder="1" applyAlignment="1">
      <alignment horizontal="center"/>
    </xf>
    <xf numFmtId="0" fontId="0" fillId="18" borderId="18" xfId="0" applyFill="1" applyBorder="1" applyAlignment="1">
      <alignment horizontal="center"/>
    </xf>
    <xf numFmtId="0" fontId="0" fillId="0" borderId="0" xfId="0" applyAlignment="1">
      <alignment vertical="center"/>
    </xf>
    <xf numFmtId="0" fontId="0" fillId="0" borderId="0" xfId="0" applyFont="1" applyFill="1" applyBorder="1"/>
    <xf numFmtId="0" fontId="0" fillId="0" borderId="0" xfId="0" applyNumberFormat="1" applyFont="1" applyFill="1" applyBorder="1" applyAlignment="1">
      <alignment horizontal="center"/>
    </xf>
    <xf numFmtId="0" fontId="0" fillId="0" borderId="0" xfId="0" applyNumberFormat="1" applyFill="1" applyBorder="1" applyAlignment="1">
      <alignment horizontal="center"/>
    </xf>
    <xf numFmtId="0" fontId="0" fillId="0" borderId="0" xfId="0" applyAlignment="1">
      <alignment wrapText="1"/>
    </xf>
    <xf numFmtId="0" fontId="7" fillId="0" borderId="46" xfId="0" applyFont="1" applyFill="1" applyBorder="1" applyAlignment="1">
      <alignment horizontal="center"/>
    </xf>
    <xf numFmtId="0" fontId="32" fillId="17" borderId="33" xfId="0" applyFont="1" applyFill="1" applyBorder="1" applyAlignment="1">
      <alignment horizontal="center"/>
    </xf>
    <xf numFmtId="0" fontId="31" fillId="17" borderId="47" xfId="0" applyFont="1" applyFill="1" applyBorder="1" applyAlignment="1">
      <alignment horizontal="center"/>
    </xf>
    <xf numFmtId="0" fontId="34" fillId="0" borderId="0" xfId="0" applyFont="1"/>
    <xf numFmtId="0" fontId="0" fillId="0" borderId="51" xfId="0" applyBorder="1"/>
    <xf numFmtId="0" fontId="23" fillId="0" borderId="0" xfId="2" applyFont="1" applyFill="1" applyBorder="1" applyAlignment="1" applyProtection="1"/>
    <xf numFmtId="0" fontId="24" fillId="0" borderId="11" xfId="0" applyFont="1" applyFill="1" applyBorder="1" applyAlignment="1">
      <alignment horizontal="center"/>
    </xf>
    <xf numFmtId="0" fontId="36" fillId="0" borderId="0" xfId="0" applyFont="1" applyFill="1" applyAlignment="1">
      <alignment horizontal="center" vertical="center"/>
    </xf>
    <xf numFmtId="0" fontId="21" fillId="0" borderId="0" xfId="0" applyFont="1" applyFill="1"/>
    <xf numFmtId="0" fontId="37" fillId="0" borderId="0" xfId="0" applyFont="1" applyFill="1"/>
    <xf numFmtId="0" fontId="1" fillId="2" borderId="23" xfId="0" applyFont="1" applyFill="1" applyBorder="1"/>
    <xf numFmtId="0" fontId="0" fillId="0" borderId="20" xfId="0" applyBorder="1" applyAlignment="1">
      <alignment horizontal="center"/>
    </xf>
    <xf numFmtId="0" fontId="0" fillId="0" borderId="5" xfId="0" applyBorder="1"/>
    <xf numFmtId="0" fontId="0" fillId="0" borderId="6" xfId="0" applyBorder="1"/>
    <xf numFmtId="0" fontId="2" fillId="0" borderId="5" xfId="0" applyFont="1" applyFill="1" applyBorder="1" applyAlignment="1">
      <alignment horizontal="center"/>
    </xf>
    <xf numFmtId="0" fontId="2" fillId="0" borderId="6" xfId="0" applyFont="1" applyFill="1" applyBorder="1" applyAlignment="1">
      <alignment horizont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left"/>
    </xf>
    <xf numFmtId="0" fontId="9" fillId="0" borderId="0" xfId="2" applyFill="1" applyAlignment="1" applyProtection="1">
      <alignment horizontal="center"/>
    </xf>
    <xf numFmtId="0" fontId="12" fillId="0" borderId="0" xfId="1" applyNumberFormat="1" applyFont="1" applyFill="1" applyAlignment="1">
      <alignment horizontal="right"/>
    </xf>
    <xf numFmtId="0" fontId="38" fillId="0" borderId="0" xfId="0" applyFont="1" applyFill="1"/>
    <xf numFmtId="0" fontId="14" fillId="0" borderId="0" xfId="0" applyFont="1" applyFill="1"/>
    <xf numFmtId="0" fontId="14" fillId="0" borderId="0" xfId="0" applyFont="1" applyFill="1" applyAlignment="1">
      <alignment horizontal="center"/>
    </xf>
    <xf numFmtId="0" fontId="14" fillId="0" borderId="0" xfId="0" applyFont="1" applyFill="1" applyBorder="1"/>
    <xf numFmtId="0" fontId="39" fillId="0" borderId="12" xfId="0" applyFont="1" applyFill="1" applyBorder="1" applyAlignment="1">
      <alignment horizontal="center"/>
    </xf>
    <xf numFmtId="0" fontId="40" fillId="0" borderId="0" xfId="0" applyFont="1" applyFill="1" applyBorder="1" applyAlignment="1">
      <alignment horizontal="right"/>
    </xf>
    <xf numFmtId="0" fontId="14" fillId="0" borderId="14" xfId="0" applyFont="1" applyFill="1" applyBorder="1" applyAlignment="1"/>
    <xf numFmtId="0" fontId="39" fillId="0" borderId="8" xfId="0" applyFont="1" applyFill="1" applyBorder="1" applyAlignment="1">
      <alignment horizontal="center"/>
    </xf>
    <xf numFmtId="0" fontId="41" fillId="0" borderId="0" xfId="0" applyFont="1" applyFill="1"/>
    <xf numFmtId="0" fontId="14" fillId="0" borderId="8" xfId="0" applyFont="1" applyFill="1" applyBorder="1" applyAlignment="1">
      <alignment horizontal="center"/>
    </xf>
    <xf numFmtId="0" fontId="35" fillId="0" borderId="15" xfId="0" applyFont="1" applyFill="1" applyBorder="1" applyAlignment="1">
      <alignment horizontal="center"/>
    </xf>
    <xf numFmtId="0" fontId="14" fillId="0" borderId="11" xfId="0" applyFont="1" applyFill="1" applyBorder="1" applyAlignment="1"/>
    <xf numFmtId="0" fontId="41" fillId="0" borderId="0" xfId="0" applyFont="1" applyFill="1" applyBorder="1" applyAlignment="1">
      <alignment horizontal="right"/>
    </xf>
    <xf numFmtId="0" fontId="14" fillId="0" borderId="14" xfId="0" applyFont="1" applyFill="1" applyBorder="1"/>
    <xf numFmtId="0" fontId="38" fillId="0" borderId="8" xfId="0" applyFont="1" applyFill="1" applyBorder="1"/>
    <xf numFmtId="0" fontId="14" fillId="0" borderId="15" xfId="0" applyFont="1" applyFill="1" applyBorder="1"/>
    <xf numFmtId="0" fontId="14" fillId="0" borderId="0" xfId="0" applyFont="1" applyFill="1" applyAlignment="1">
      <alignment horizontal="right"/>
    </xf>
    <xf numFmtId="0" fontId="4" fillId="0" borderId="13" xfId="0" applyFont="1" applyFill="1" applyBorder="1"/>
    <xf numFmtId="0" fontId="2" fillId="0" borderId="52" xfId="0" applyFont="1" applyBorder="1" applyAlignment="1">
      <alignment horizontal="center"/>
    </xf>
    <xf numFmtId="0" fontId="14" fillId="0" borderId="16" xfId="0" applyFont="1" applyFill="1" applyBorder="1"/>
    <xf numFmtId="0" fontId="7" fillId="0" borderId="53" xfId="0" applyFont="1" applyFill="1" applyBorder="1" applyAlignment="1"/>
    <xf numFmtId="0" fontId="7" fillId="0" borderId="54" xfId="0" applyFont="1" applyFill="1" applyBorder="1"/>
    <xf numFmtId="0" fontId="0" fillId="0" borderId="54" xfId="0" applyFill="1" applyBorder="1"/>
    <xf numFmtId="0" fontId="42" fillId="0" borderId="0" xfId="0" applyFont="1" applyFill="1"/>
    <xf numFmtId="0" fontId="4" fillId="0" borderId="20" xfId="0" applyFont="1" applyFill="1" applyBorder="1"/>
    <xf numFmtId="0" fontId="18" fillId="0" borderId="8" xfId="0" applyFont="1" applyFill="1" applyBorder="1" applyAlignment="1">
      <alignment horizontal="right"/>
    </xf>
    <xf numFmtId="0" fontId="45" fillId="0" borderId="1" xfId="0" applyFont="1" applyBorder="1" applyAlignment="1">
      <alignment horizontal="center"/>
    </xf>
    <xf numFmtId="0" fontId="23" fillId="0" borderId="0" xfId="2" applyFont="1" applyFill="1" applyBorder="1" applyAlignment="1" applyProtection="1">
      <alignment horizontal="center"/>
    </xf>
    <xf numFmtId="0" fontId="44" fillId="0" borderId="0" xfId="0" applyFont="1" applyBorder="1" applyAlignment="1">
      <alignment horizontal="center"/>
    </xf>
    <xf numFmtId="0" fontId="28" fillId="0" borderId="20" xfId="0" applyFont="1" applyBorder="1" applyAlignment="1">
      <alignment horizontal="center"/>
    </xf>
    <xf numFmtId="0" fontId="45" fillId="0" borderId="20" xfId="0" applyFont="1" applyBorder="1" applyAlignment="1">
      <alignment horizontal="center"/>
    </xf>
    <xf numFmtId="0" fontId="4" fillId="0" borderId="0" xfId="0" applyFont="1" applyFill="1" applyBorder="1"/>
    <xf numFmtId="0" fontId="0" fillId="12" borderId="49" xfId="0" applyFill="1" applyBorder="1" applyAlignment="1">
      <alignment horizontal="center"/>
    </xf>
    <xf numFmtId="0" fontId="0" fillId="12" borderId="50" xfId="0" applyFill="1" applyBorder="1" applyAlignment="1">
      <alignment horizontal="center"/>
    </xf>
    <xf numFmtId="0" fontId="0" fillId="12" borderId="48" xfId="0" applyFill="1" applyBorder="1" applyAlignment="1">
      <alignment horizontal="center"/>
    </xf>
    <xf numFmtId="0" fontId="46" fillId="0" borderId="0" xfId="0" applyFont="1"/>
    <xf numFmtId="0" fontId="44" fillId="0" borderId="0" xfId="0" applyFont="1"/>
    <xf numFmtId="0" fontId="46" fillId="0" borderId="0" xfId="0" applyFont="1" applyBorder="1" applyAlignment="1">
      <alignment horizontal="center"/>
    </xf>
    <xf numFmtId="0" fontId="46" fillId="0" borderId="0" xfId="0" applyFont="1" applyFill="1" applyBorder="1" applyAlignment="1">
      <alignment horizontal="center"/>
    </xf>
    <xf numFmtId="0" fontId="46" fillId="0" borderId="33" xfId="0" applyFont="1" applyBorder="1" applyAlignment="1">
      <alignment horizontal="center"/>
    </xf>
    <xf numFmtId="0" fontId="33" fillId="19" borderId="33" xfId="0" applyFont="1" applyFill="1" applyBorder="1" applyAlignment="1">
      <alignment horizontal="center"/>
    </xf>
    <xf numFmtId="0" fontId="46" fillId="0" borderId="17" xfId="0" applyFont="1" applyBorder="1" applyAlignment="1">
      <alignment horizontal="center"/>
    </xf>
    <xf numFmtId="0" fontId="20" fillId="2" borderId="31" xfId="2" applyFont="1" applyFill="1" applyBorder="1" applyAlignment="1" applyProtection="1">
      <alignment horizontal="center" vertical="center" wrapText="1"/>
    </xf>
    <xf numFmtId="0" fontId="31" fillId="17" borderId="57" xfId="0" applyFont="1" applyFill="1" applyBorder="1" applyAlignment="1">
      <alignment horizontal="center"/>
    </xf>
    <xf numFmtId="0" fontId="44" fillId="0" borderId="58" xfId="0" applyFont="1" applyBorder="1" applyAlignment="1">
      <alignment horizontal="center"/>
    </xf>
    <xf numFmtId="0" fontId="44" fillId="0" borderId="59" xfId="0" applyFont="1" applyBorder="1" applyAlignment="1">
      <alignment horizontal="right"/>
    </xf>
    <xf numFmtId="0" fontId="44" fillId="0" borderId="60" xfId="0" applyFont="1" applyBorder="1" applyAlignment="1">
      <alignment horizontal="left"/>
    </xf>
    <xf numFmtId="0" fontId="44" fillId="0" borderId="12" xfId="0" applyFont="1" applyBorder="1" applyAlignment="1">
      <alignment horizontal="center"/>
    </xf>
    <xf numFmtId="0" fontId="28" fillId="0" borderId="55" xfId="0" applyFont="1" applyBorder="1" applyAlignment="1">
      <alignment horizontal="center"/>
    </xf>
    <xf numFmtId="0" fontId="45" fillId="0" borderId="61" xfId="0" applyFont="1" applyBorder="1" applyAlignment="1">
      <alignment horizontal="center"/>
    </xf>
    <xf numFmtId="0" fontId="28" fillId="0" borderId="56" xfId="0" applyFont="1" applyBorder="1" applyAlignment="1">
      <alignment horizontal="center"/>
    </xf>
    <xf numFmtId="0" fontId="45" fillId="0" borderId="62" xfId="0" applyFont="1" applyBorder="1" applyAlignment="1">
      <alignment horizontal="center"/>
    </xf>
    <xf numFmtId="0" fontId="45" fillId="0" borderId="63" xfId="0" applyFont="1" applyBorder="1" applyAlignment="1">
      <alignment horizontal="center"/>
    </xf>
    <xf numFmtId="0" fontId="21"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xf>
    <xf numFmtId="0" fontId="47" fillId="9" borderId="0" xfId="1" applyNumberFormat="1" applyFont="1" applyFill="1" applyAlignment="1">
      <alignment horizontal="right"/>
    </xf>
    <xf numFmtId="0" fontId="2" fillId="0" borderId="0" xfId="0" applyFont="1"/>
    <xf numFmtId="0" fontId="48" fillId="0" borderId="0" xfId="0" applyFont="1" applyFill="1" applyAlignment="1">
      <alignment horizontal="center"/>
    </xf>
    <xf numFmtId="0" fontId="21" fillId="0" borderId="0" xfId="0" applyFont="1" applyFill="1" applyAlignment="1">
      <alignment horizontal="center"/>
    </xf>
    <xf numFmtId="0" fontId="2" fillId="0" borderId="0" xfId="0" applyFont="1" applyFill="1" applyBorder="1"/>
    <xf numFmtId="0" fontId="21" fillId="0" borderId="15" xfId="0" applyFont="1" applyFill="1" applyBorder="1" applyAlignment="1">
      <alignment horizontal="center"/>
    </xf>
    <xf numFmtId="0" fontId="21" fillId="0" borderId="0" xfId="0" applyFont="1" applyFill="1" applyBorder="1"/>
    <xf numFmtId="0" fontId="49" fillId="0" borderId="14" xfId="0" applyFont="1" applyBorder="1"/>
    <xf numFmtId="0" fontId="50" fillId="0" borderId="0" xfId="0" applyFont="1" applyFill="1" applyBorder="1" applyAlignment="1">
      <alignment horizontal="center"/>
    </xf>
    <xf numFmtId="0" fontId="21" fillId="0" borderId="0" xfId="0" applyFont="1" applyFill="1" applyBorder="1" applyAlignment="1">
      <alignment horizontal="right"/>
    </xf>
    <xf numFmtId="0" fontId="21" fillId="0" borderId="0" xfId="0" applyFont="1"/>
    <xf numFmtId="0" fontId="21" fillId="0" borderId="0" xfId="0" applyFont="1" applyAlignment="1">
      <alignment horizontal="center"/>
    </xf>
    <xf numFmtId="0" fontId="51" fillId="0" borderId="0" xfId="0" applyFont="1" applyFill="1" applyBorder="1" applyAlignment="1">
      <alignment horizontal="center" vertical="center"/>
    </xf>
    <xf numFmtId="0" fontId="24" fillId="0" borderId="11" xfId="0" applyFont="1" applyFill="1" applyBorder="1" applyAlignment="1">
      <alignment horizontal="center"/>
    </xf>
    <xf numFmtId="0" fontId="35" fillId="0" borderId="0" xfId="0" applyFont="1" applyFill="1" applyBorder="1" applyAlignment="1">
      <alignment horizontal="center"/>
    </xf>
    <xf numFmtId="0" fontId="52" fillId="0" borderId="0" xfId="0" applyFont="1" applyFill="1" applyBorder="1"/>
    <xf numFmtId="0" fontId="53" fillId="0" borderId="0" xfId="0" applyFont="1" applyFill="1" applyBorder="1"/>
    <xf numFmtId="0" fontId="31" fillId="23" borderId="11" xfId="0" applyFont="1" applyFill="1" applyBorder="1" applyAlignment="1">
      <alignment horizontal="center"/>
    </xf>
    <xf numFmtId="0" fontId="4" fillId="23" borderId="41" xfId="0" applyFont="1" applyFill="1" applyBorder="1"/>
    <xf numFmtId="0" fontId="1" fillId="5" borderId="12" xfId="0" applyFont="1" applyFill="1" applyBorder="1" applyAlignment="1">
      <alignment horizontal="center"/>
    </xf>
    <xf numFmtId="0" fontId="1" fillId="5" borderId="11" xfId="0" applyFont="1" applyFill="1" applyBorder="1" applyAlignment="1">
      <alignment horizontal="center"/>
    </xf>
    <xf numFmtId="0" fontId="31" fillId="0" borderId="11" xfId="0" applyFont="1" applyBorder="1" applyAlignment="1">
      <alignment horizontal="center"/>
    </xf>
    <xf numFmtId="0" fontId="31" fillId="23" borderId="17" xfId="0" applyFont="1" applyFill="1" applyBorder="1" applyAlignment="1">
      <alignment horizontal="center"/>
    </xf>
    <xf numFmtId="0" fontId="30" fillId="5" borderId="0" xfId="0" applyFont="1" applyFill="1" applyBorder="1" applyAlignment="1">
      <alignment horizontal="center"/>
    </xf>
    <xf numFmtId="0" fontId="30" fillId="5" borderId="66" xfId="0" applyFont="1" applyFill="1" applyBorder="1" applyAlignment="1">
      <alignment horizontal="left"/>
    </xf>
    <xf numFmtId="0" fontId="31" fillId="0" borderId="64" xfId="0" applyFont="1" applyFill="1" applyBorder="1"/>
    <xf numFmtId="0" fontId="31" fillId="0" borderId="65" xfId="0" applyFont="1" applyFill="1" applyBorder="1" applyAlignment="1">
      <alignment horizontal="center"/>
    </xf>
    <xf numFmtId="0" fontId="31" fillId="0" borderId="58" xfId="0" applyFont="1" applyFill="1" applyBorder="1"/>
    <xf numFmtId="0" fontId="31" fillId="0" borderId="11" xfId="0" applyFont="1" applyFill="1" applyBorder="1" applyAlignment="1">
      <alignment horizontal="center"/>
    </xf>
    <xf numFmtId="0" fontId="0" fillId="0" borderId="28" xfId="0" applyFill="1" applyBorder="1"/>
    <xf numFmtId="0" fontId="0" fillId="24" borderId="1" xfId="0" applyFill="1" applyBorder="1" applyAlignment="1">
      <alignment horizontal="center"/>
    </xf>
    <xf numFmtId="0" fontId="0" fillId="24" borderId="43" xfId="0" applyFill="1" applyBorder="1" applyAlignment="1">
      <alignment horizontal="center"/>
    </xf>
    <xf numFmtId="0" fontId="0" fillId="24" borderId="20" xfId="0" applyFill="1" applyBorder="1" applyAlignment="1">
      <alignment horizontal="center"/>
    </xf>
    <xf numFmtId="0" fontId="0" fillId="24" borderId="22" xfId="0" applyFill="1" applyBorder="1" applyAlignment="1">
      <alignment horizontal="center"/>
    </xf>
    <xf numFmtId="0" fontId="2" fillId="24" borderId="44" xfId="0" applyFont="1" applyFill="1" applyBorder="1" applyAlignment="1">
      <alignment horizontal="center"/>
    </xf>
    <xf numFmtId="0" fontId="0" fillId="3" borderId="29" xfId="0" applyNumberFormat="1" applyFont="1" applyFill="1" applyBorder="1" applyAlignment="1">
      <alignment horizontal="center"/>
    </xf>
    <xf numFmtId="0" fontId="0" fillId="3" borderId="1" xfId="0" applyNumberFormat="1" applyFont="1" applyFill="1" applyBorder="1" applyAlignment="1">
      <alignment horizontal="center"/>
    </xf>
    <xf numFmtId="0" fontId="0" fillId="24" borderId="28" xfId="0" applyFont="1" applyFill="1" applyBorder="1" applyAlignment="1">
      <alignment horizontal="center"/>
    </xf>
    <xf numFmtId="0" fontId="4" fillId="24" borderId="20" xfId="0" applyFont="1" applyFill="1" applyBorder="1"/>
    <xf numFmtId="0" fontId="0" fillId="24" borderId="1" xfId="0" applyNumberFormat="1" applyFill="1" applyBorder="1" applyAlignment="1">
      <alignment horizontal="center"/>
    </xf>
    <xf numFmtId="0" fontId="0" fillId="24" borderId="29" xfId="0" applyNumberFormat="1" applyFont="1" applyFill="1" applyBorder="1" applyAlignment="1">
      <alignment horizontal="center"/>
    </xf>
    <xf numFmtId="0" fontId="0" fillId="24" borderId="29" xfId="0" applyNumberFormat="1" applyFill="1" applyBorder="1" applyAlignment="1">
      <alignment horizontal="center"/>
    </xf>
    <xf numFmtId="0" fontId="0" fillId="24" borderId="22" xfId="0" applyNumberFormat="1" applyFont="1" applyFill="1" applyBorder="1" applyAlignment="1">
      <alignment horizontal="center"/>
    </xf>
    <xf numFmtId="0" fontId="0" fillId="24" borderId="1" xfId="0" applyNumberFormat="1" applyFont="1" applyFill="1" applyBorder="1" applyAlignment="1">
      <alignment horizontal="center"/>
    </xf>
    <xf numFmtId="0" fontId="2" fillId="24" borderId="30"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0" fillId="0" borderId="0" xfId="2" applyFont="1" applyFill="1" applyAlignment="1" applyProtection="1">
      <alignment horizontal="left"/>
    </xf>
    <xf numFmtId="0" fontId="0" fillId="0" borderId="15" xfId="0" applyBorder="1" applyAlignment="1">
      <alignment horizontal="center"/>
    </xf>
    <xf numFmtId="0" fontId="24" fillId="0" borderId="11" xfId="0" applyFont="1" applyFill="1" applyBorder="1" applyAlignment="1">
      <alignment horizontal="center"/>
    </xf>
    <xf numFmtId="0" fontId="33" fillId="0" borderId="11" xfId="0" applyFont="1" applyBorder="1" applyAlignment="1">
      <alignment horizontal="center"/>
    </xf>
    <xf numFmtId="0" fontId="43" fillId="0" borderId="0" xfId="2" applyFont="1" applyFill="1" applyBorder="1" applyAlignment="1" applyProtection="1">
      <alignment horizontal="center"/>
    </xf>
    <xf numFmtId="0" fontId="28" fillId="0" borderId="9" xfId="0" applyFont="1" applyBorder="1" applyAlignment="1">
      <alignment horizontal="center"/>
    </xf>
    <xf numFmtId="0" fontId="28" fillId="0" borderId="7" xfId="0" applyFont="1" applyBorder="1" applyAlignment="1">
      <alignment horizontal="center"/>
    </xf>
    <xf numFmtId="0" fontId="28" fillId="11" borderId="9" xfId="0" applyFont="1" applyFill="1" applyBorder="1" applyAlignment="1">
      <alignment horizontal="center"/>
    </xf>
    <xf numFmtId="0" fontId="28" fillId="11" borderId="7" xfId="0" applyFont="1" applyFill="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0" fontId="28" fillId="10" borderId="9" xfId="0" applyFont="1" applyFill="1" applyBorder="1" applyAlignment="1">
      <alignment horizontal="center"/>
    </xf>
    <xf numFmtId="0" fontId="28" fillId="10" borderId="7" xfId="0" applyFont="1" applyFill="1" applyBorder="1" applyAlignment="1">
      <alignment horizontal="center"/>
    </xf>
    <xf numFmtId="0" fontId="23" fillId="0" borderId="0" xfId="2" applyFont="1" applyFill="1" applyBorder="1" applyAlignment="1" applyProtection="1">
      <alignment horizontal="center"/>
    </xf>
    <xf numFmtId="0" fontId="0" fillId="13" borderId="41" xfId="0" applyFill="1" applyBorder="1" applyAlignment="1">
      <alignment horizontal="center" vertical="center"/>
    </xf>
    <xf numFmtId="0" fontId="0" fillId="13" borderId="37" xfId="0" applyFill="1" applyBorder="1" applyAlignment="1">
      <alignment horizontal="center" vertical="center"/>
    </xf>
    <xf numFmtId="0" fontId="0" fillId="13" borderId="38" xfId="0" applyFill="1" applyBorder="1" applyAlignment="1">
      <alignment horizontal="center" vertical="center"/>
    </xf>
    <xf numFmtId="0" fontId="0" fillId="12" borderId="41" xfId="0" applyFill="1" applyBorder="1" applyAlignment="1">
      <alignment horizontal="center" vertical="center"/>
    </xf>
    <xf numFmtId="0" fontId="0" fillId="12" borderId="37" xfId="0" applyFill="1" applyBorder="1" applyAlignment="1">
      <alignment horizontal="center" vertical="center"/>
    </xf>
    <xf numFmtId="0" fontId="0" fillId="12" borderId="38" xfId="0" applyFill="1" applyBorder="1" applyAlignment="1">
      <alignment horizontal="center" vertical="center"/>
    </xf>
    <xf numFmtId="0" fontId="10" fillId="9" borderId="0" xfId="2" applyFont="1" applyFill="1" applyAlignment="1" applyProtection="1">
      <alignment horizontal="left"/>
    </xf>
    <xf numFmtId="0" fontId="22" fillId="0" borderId="0" xfId="2" applyFont="1" applyBorder="1" applyAlignment="1" applyProtection="1">
      <alignment horizontal="center"/>
    </xf>
    <xf numFmtId="0" fontId="0" fillId="14" borderId="41" xfId="0" applyFill="1" applyBorder="1" applyAlignment="1">
      <alignment horizontal="center" vertical="center"/>
    </xf>
    <xf numFmtId="0" fontId="0" fillId="14" borderId="37" xfId="0" applyFill="1" applyBorder="1" applyAlignment="1">
      <alignment horizontal="center" vertical="center"/>
    </xf>
    <xf numFmtId="0" fontId="0" fillId="14" borderId="38" xfId="0" applyFill="1" applyBorder="1" applyAlignment="1">
      <alignment horizontal="center" vertical="center"/>
    </xf>
    <xf numFmtId="0" fontId="0" fillId="15" borderId="41" xfId="0" applyFill="1" applyBorder="1" applyAlignment="1">
      <alignment horizontal="center" vertical="center"/>
    </xf>
    <xf numFmtId="0" fontId="0" fillId="15" borderId="37" xfId="0" applyFill="1" applyBorder="1" applyAlignment="1">
      <alignment horizontal="center" vertical="center"/>
    </xf>
    <xf numFmtId="0" fontId="0" fillId="15" borderId="38" xfId="0" applyFill="1" applyBorder="1" applyAlignment="1">
      <alignment horizontal="center" vertical="center"/>
    </xf>
    <xf numFmtId="0" fontId="0" fillId="16" borderId="41" xfId="0" applyFill="1" applyBorder="1" applyAlignment="1">
      <alignment horizontal="center" vertical="center"/>
    </xf>
    <xf numFmtId="0" fontId="0" fillId="16" borderId="37" xfId="0" applyFill="1" applyBorder="1" applyAlignment="1">
      <alignment horizontal="center" vertical="center"/>
    </xf>
    <xf numFmtId="0" fontId="0" fillId="16" borderId="38" xfId="0" applyFill="1" applyBorder="1" applyAlignment="1">
      <alignment horizontal="center" vertical="center"/>
    </xf>
    <xf numFmtId="0" fontId="46" fillId="0" borderId="9" xfId="0" applyFont="1" applyBorder="1" applyAlignment="1">
      <alignment horizontal="center"/>
    </xf>
    <xf numFmtId="0" fontId="46" fillId="0" borderId="7" xfId="0" applyFont="1" applyBorder="1" applyAlignment="1">
      <alignment horizontal="center"/>
    </xf>
    <xf numFmtId="0" fontId="33" fillId="20" borderId="9" xfId="0" applyFont="1" applyFill="1" applyBorder="1" applyAlignment="1">
      <alignment horizontal="center"/>
    </xf>
    <xf numFmtId="0" fontId="33" fillId="20" borderId="7" xfId="0" applyFont="1" applyFill="1" applyBorder="1" applyAlignment="1">
      <alignment horizontal="center"/>
    </xf>
    <xf numFmtId="0" fontId="33" fillId="21" borderId="9" xfId="0" applyFont="1" applyFill="1" applyBorder="1" applyAlignment="1">
      <alignment horizontal="center"/>
    </xf>
    <xf numFmtId="0" fontId="33" fillId="21" borderId="7" xfId="0" applyFont="1" applyFill="1" applyBorder="1" applyAlignment="1">
      <alignment horizontal="center"/>
    </xf>
    <xf numFmtId="0" fontId="0" fillId="0" borderId="0" xfId="0" applyAlignment="1">
      <alignment horizontal="center"/>
    </xf>
    <xf numFmtId="0" fontId="46" fillId="8" borderId="9" xfId="0" applyFont="1" applyFill="1" applyBorder="1" applyAlignment="1">
      <alignment horizontal="center"/>
    </xf>
    <xf numFmtId="0" fontId="46" fillId="8" borderId="17" xfId="0" applyFont="1" applyFill="1" applyBorder="1" applyAlignment="1">
      <alignment horizontal="center"/>
    </xf>
    <xf numFmtId="0" fontId="46" fillId="8" borderId="7" xfId="0" applyFont="1" applyFill="1" applyBorder="1" applyAlignment="1">
      <alignment horizontal="center"/>
    </xf>
    <xf numFmtId="0" fontId="46" fillId="0" borderId="17" xfId="0" applyFont="1" applyBorder="1" applyAlignment="1">
      <alignment horizontal="center"/>
    </xf>
    <xf numFmtId="0" fontId="46" fillId="22" borderId="9" xfId="0" applyFont="1" applyFill="1" applyBorder="1" applyAlignment="1">
      <alignment horizontal="center"/>
    </xf>
    <xf numFmtId="0" fontId="46" fillId="22" borderId="17" xfId="0" applyFont="1" applyFill="1" applyBorder="1" applyAlignment="1">
      <alignment horizontal="center"/>
    </xf>
    <xf numFmtId="0" fontId="46" fillId="22" borderId="7" xfId="0" applyFont="1" applyFill="1" applyBorder="1" applyAlignment="1">
      <alignment horizontal="center"/>
    </xf>
    <xf numFmtId="0" fontId="33" fillId="0" borderId="9" xfId="0" applyFont="1" applyFill="1" applyBorder="1" applyAlignment="1">
      <alignment horizontal="center"/>
    </xf>
    <xf numFmtId="0" fontId="33" fillId="0" borderId="17" xfId="0" applyFont="1" applyFill="1" applyBorder="1" applyAlignment="1">
      <alignment horizontal="center"/>
    </xf>
    <xf numFmtId="0" fontId="33" fillId="0" borderId="7" xfId="0" applyFont="1" applyFill="1" applyBorder="1" applyAlignment="1">
      <alignment horizontal="center"/>
    </xf>
    <xf numFmtId="0" fontId="22" fillId="0" borderId="0" xfId="2" applyFont="1" applyFill="1" applyBorder="1" applyAlignment="1" applyProtection="1">
      <alignment horizontal="center"/>
    </xf>
    <xf numFmtId="0" fontId="33" fillId="21" borderId="17" xfId="0" applyFont="1" applyFill="1" applyBorder="1" applyAlignment="1">
      <alignment horizontal="center"/>
    </xf>
    <xf numFmtId="0" fontId="0" fillId="0" borderId="13" xfId="0" applyFill="1" applyBorder="1" applyAlignment="1">
      <alignment horizontal="center" vertical="center" wrapText="1"/>
    </xf>
    <xf numFmtId="0" fontId="0" fillId="0" borderId="0" xfId="0" applyFill="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9" borderId="14" xfId="0" applyFont="1" applyFill="1" applyBorder="1" applyAlignment="1">
      <alignment horizontal="center" vertical="center" wrapText="1"/>
    </xf>
    <xf numFmtId="0" fontId="0" fillId="9" borderId="15"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9" borderId="10" xfId="0" applyFont="1" applyFill="1" applyBorder="1" applyAlignment="1">
      <alignment horizontal="center"/>
    </xf>
    <xf numFmtId="0" fontId="2" fillId="9" borderId="11" xfId="0" applyFont="1" applyFill="1" applyBorder="1" applyAlignment="1">
      <alignment horizontal="center"/>
    </xf>
    <xf numFmtId="0" fontId="2" fillId="9" borderId="12" xfId="0" applyFont="1" applyFill="1" applyBorder="1" applyAlignment="1">
      <alignment horizontal="center"/>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12" borderId="10" xfId="0" applyFont="1" applyFill="1" applyBorder="1" applyAlignment="1">
      <alignment horizontal="center"/>
    </xf>
    <xf numFmtId="0" fontId="2" fillId="12" borderId="11" xfId="0" applyFont="1" applyFill="1" applyBorder="1" applyAlignment="1">
      <alignment horizontal="center"/>
    </xf>
    <xf numFmtId="0" fontId="2" fillId="12" borderId="12" xfId="0" applyFont="1" applyFill="1" applyBorder="1" applyAlignment="1">
      <alignment horizontal="center"/>
    </xf>
    <xf numFmtId="0" fontId="0" fillId="12" borderId="14" xfId="0" applyFill="1" applyBorder="1" applyAlignment="1">
      <alignment horizontal="center" wrapText="1"/>
    </xf>
    <xf numFmtId="0" fontId="0" fillId="12" borderId="15" xfId="0" applyFill="1" applyBorder="1" applyAlignment="1">
      <alignment horizontal="center" wrapText="1"/>
    </xf>
    <xf numFmtId="0" fontId="0" fillId="12" borderId="16" xfId="0" applyFill="1" applyBorder="1" applyAlignment="1">
      <alignment horizontal="center" wrapText="1"/>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3" xfId="0" applyFont="1" applyFill="1" applyBorder="1" applyAlignment="1">
      <alignment horizontal="center"/>
    </xf>
    <xf numFmtId="0" fontId="1" fillId="5" borderId="51" xfId="0" applyFont="1" applyFill="1" applyBorder="1" applyAlignment="1">
      <alignment horizontal="center"/>
    </xf>
    <xf numFmtId="0" fontId="1" fillId="5" borderId="24" xfId="0" applyFont="1" applyFill="1" applyBorder="1" applyAlignment="1">
      <alignment horizontal="center"/>
    </xf>
    <xf numFmtId="0" fontId="0" fillId="8" borderId="67" xfId="0" applyFill="1" applyBorder="1" applyAlignment="1">
      <alignment horizontal="center"/>
    </xf>
  </cellXfs>
  <cellStyles count="3">
    <cellStyle name="Comma" xfId="1" builtinId="3"/>
    <cellStyle name="Hyperlink" xfId="2" builtinId="8"/>
    <cellStyle name="Normal" xfId="0" builtinId="0"/>
  </cellStyles>
  <dxfs count="113">
    <dxf>
      <font>
        <b val="0"/>
        <i val="0"/>
        <strike val="0"/>
        <condense val="0"/>
        <extend val="0"/>
        <outline val="0"/>
        <shadow val="0"/>
        <u val="none"/>
        <vertAlign val="baseline"/>
        <sz val="18"/>
        <color auto="1"/>
        <name val="Calibri"/>
        <family val="2"/>
        <scheme val="minor"/>
      </font>
      <fill>
        <patternFill patternType="none">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outline="0">
        <left style="thin">
          <color indexed="64"/>
        </left>
        <right/>
        <top/>
        <bottom/>
      </border>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outline="0">
        <left style="medium">
          <color indexed="64"/>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i val="0"/>
        <strike val="0"/>
        <condense val="0"/>
        <extend val="0"/>
        <outline val="0"/>
        <shadow val="0"/>
        <u val="none"/>
        <vertAlign val="baseline"/>
        <sz val="18"/>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style="thin">
          <color indexed="64"/>
        </left>
        <right style="thin">
          <color indexed="64"/>
        </right>
        <top/>
        <bottom/>
        <vertical style="thin">
          <color indexed="64"/>
        </vertical>
        <horizontal/>
      </border>
    </dxf>
    <dxf>
      <font>
        <b/>
        <i val="0"/>
        <color rgb="FFFF0000"/>
      </font>
    </dxf>
    <dxf>
      <font>
        <b/>
        <i val="0"/>
        <color rgb="FFFF0000"/>
      </font>
    </dxf>
    <dxf>
      <font>
        <b/>
        <i val="0"/>
        <color rgb="FFFF0000"/>
      </font>
    </dxf>
    <dxf>
      <font>
        <b/>
        <i val="0"/>
        <color rgb="FFFF0000"/>
      </font>
    </dxf>
    <dxf>
      <font>
        <b val="0"/>
        <i val="0"/>
        <color auto="1"/>
      </font>
      <fill>
        <patternFill>
          <bgColor theme="1"/>
        </patternFill>
      </fill>
    </dxf>
    <dxf>
      <font>
        <b/>
        <family val="2"/>
      </font>
      <alignment horizontal="center" vertical="bottom" textRotation="0" wrapText="0" indent="0" justifyLastLine="0" shrinkToFit="0" readingOrder="0"/>
      <border diagonalUp="0" diagonalDown="0">
        <left style="thick">
          <color indexed="64"/>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ck">
          <color indexed="64"/>
        </left>
        <right style="thick">
          <color indexed="64"/>
        </right>
        <top style="thin">
          <color indexed="64"/>
        </top>
        <bottom style="thin">
          <color indexed="64"/>
        </bottom>
        <vertical/>
        <horizontal style="thin">
          <color indexed="64"/>
        </horizontal>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right/>
        <top/>
        <bottom/>
        <vertical/>
        <horizontal/>
      </border>
    </dxf>
    <dxf>
      <fill>
        <patternFill>
          <bgColor theme="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ont>
        <b val="0"/>
        <i val="0"/>
        <color auto="1"/>
      </font>
      <fill>
        <patternFill>
          <bgColor theme="1"/>
        </patternFill>
      </fill>
    </dxf>
    <dxf>
      <fill>
        <patternFill patternType="none">
          <fgColor indexed="64"/>
          <bgColor auto="1"/>
        </patternFill>
      </fill>
      <border diagonalUp="0" diagonalDown="0" outline="0">
        <left style="thin">
          <color indexed="64"/>
        </left>
        <right/>
        <top/>
        <bottom/>
      </border>
    </dxf>
    <dxf>
      <font>
        <b/>
        <family val="2"/>
      </font>
      <fill>
        <patternFill patternType="none">
          <fgColor indexed="64"/>
          <bgColor auto="1"/>
        </patternFill>
      </fill>
      <alignment horizontal="center" vertical="bottom" textRotation="0" wrapText="0" indent="0" justifyLastLine="0" shrinkToFit="0" readingOrder="0"/>
      <border diagonalUp="0" diagonalDown="0" outline="0">
        <left style="thick">
          <color indexed="64"/>
        </left>
        <right style="thick">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ck">
          <color indexed="64"/>
        </left>
        <right style="thick">
          <color indexed="64"/>
        </right>
        <top style="thick">
          <color indexed="64"/>
        </top>
        <bottom style="thick">
          <color indexed="64"/>
        </bottom>
      </border>
    </dxf>
    <dxf>
      <fill>
        <patternFill patternType="none">
          <fgColor indexed="64"/>
          <bgColor auto="1"/>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s>
  <tableStyles count="0" defaultTableStyle="TableStyleMedium2" defaultPivotStyle="PivotStyleLight16"/>
  <colors>
    <mruColors>
      <color rgb="FFECAAFC"/>
      <color rgb="FFFF99FF"/>
      <color rgb="FFFF66CC"/>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ackets/Single%20Elim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ackets/Double%20Elimin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64"/>
      <sheetName val="©"/>
      <sheetName val="Sheet1"/>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4" name="Scoreboard" displayName="Scoreboard" ref="B3:O17" totalsRowShown="0" dataDxfId="101" tableBorderDxfId="100">
  <sortState ref="B4:O17">
    <sortCondition descending="1" ref="O4:O17"/>
    <sortCondition ref="C4:C17"/>
  </sortState>
  <tableColumns count="14">
    <tableColumn id="14" name=" " dataDxfId="99">
      <calculatedColumnFormula>RANK(Scoreboard[[#This Row],[TOTAL]],Scoreboard[TOTAL],0)</calculatedColumnFormula>
    </tableColumn>
    <tableColumn id="1" name="  " dataDxfId="98" totalsRowDxfId="97"/>
    <tableColumn id="2" name="Cornhole" dataDxfId="96" totalsRowDxfId="95">
      <calculatedColumnFormula>IF(Cornhole!$P$36=Scoreboard[[#This Row],[  ]],10,(IF(Cornhole!$V$36=Scoreboard[[#This Row],[  ]],8,(IF(Cornhole!$N$10=Scoreboard[[#This Row],[  ]],6,(IF(Cornhole!$N$13=Scoreboard[[#This Row],[  ]],5,(IF(Cornhole!$N$18=Scoreboard[[#This Row],[  ]],4,(IF(Cornhole!$N$21=Scoreboard[[#This Row],[  ]],3,(IF(Cornhole!$N$25=Scoreboard[[#This Row],[  ]],2,(IF(Cornhole!$N$28=Scoreboard[[#This Row],[  ]],1," ")))))))))))))))</calculatedColumnFormula>
    </tableColumn>
    <tableColumn id="3" name="Knockout" dataDxfId="94" totalsRowDxfId="93">
      <calculatedColumnFormula>IF(Scoreboard[[#This Row],[  ]]=Knockout!$T$9,10,(IF(Scoreboard[[#This Row],[  ]]=Knockout!$T$10,8,(IF(Scoreboard[[#This Row],[  ]]=Knockout!$T$11,6,(IF(Scoreboard[[#This Row],[  ]]=Knockout!$T$12,5,(IF(Scoreboard[[#This Row],[  ]]=Knockout!$T$13,4,(IF(Scoreboard[[#This Row],[  ]]=Knockout!$T$14,3,(IF(Scoreboard[[#This Row],[  ]]=Knockout!$T$15,2,IF(Scoreboard[[#This Row],[  ]]=Knockout!$T$16,1," "))))))))))))))</calculatedColumnFormula>
    </tableColumn>
    <tableColumn id="10" name="Kubb" dataDxfId="92" totalsRowDxfId="91">
      <calculatedColumnFormula>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calculatedColumnFormula>
    </tableColumn>
    <tableColumn id="5" name="Golf" dataDxfId="90" totalsRowDxfId="89">
      <calculatedColumnFormula>IF(Golf!$P$36=Scoreboard[[#This Row],[  ]],10,(IF(Golf!$V$36=Scoreboard[[#This Row],[  ]],8,(IF(Golf!$N$10=Scoreboard[[#This Row],[  ]],6,(IF(Golf!$N$13=Scoreboard[[#This Row],[  ]],5,(IF(Golf!$N$18=Scoreboard[[#This Row],[  ]],4,(IF(Golf!$N$21=Scoreboard[[#This Row],[  ]],3,(IF(Golf!$N$25=Scoreboard[[#This Row],[  ]],2,(IF(Golf!$N$28=Scoreboard[[#This Row],[  ]],1," ")))))))))))))))</calculatedColumnFormula>
    </tableColumn>
    <tableColumn id="4" name="BINGO" dataDxfId="88" totalsRowDxfId="87"/>
    <tableColumn id="6" name="Dizzy Bat" dataDxfId="86" totalsRowDxfId="85">
      <calculatedColumnFormula>IF(Scoreboard[[#This Row],[  ]]='Dizzy Bat'!$M$7,10,IF(Scoreboard[[#This Row],[  ]]='Dizzy Bat'!$M$8,8,IF(Scoreboard[[#This Row],[  ]]='Dizzy Bat'!$M$9,6,IF(Scoreboard[[#This Row],[  ]]='Dizzy Bat'!$M$10,5,IF(Scoreboard[[#This Row],[  ]]='Dizzy Bat'!$M$11,4,IF(Scoreboard[[#This Row],[  ]]='Dizzy Bat'!$M$12,3,IF(Scoreboard[[#This Row],[  ]]='Dizzy Bat'!$M$13,2,IF(Scoreboard[[#This Row],[  ]]='Dizzy Bat'!$M$14,1," "))))))))</calculatedColumnFormula>
    </tableColumn>
    <tableColumn id="9" name="Trivia" dataDxfId="84" totalsRowDxfId="83">
      <calculatedColumnFormula>IF(Scoreboard[[#This Row],[  ]]=Trivia!$AJ$4,10,(IF(Scoreboard[[#This Row],[  ]]=Trivia!$AJ$5,8,(IF(Scoreboard[[#This Row],[  ]]=Trivia!$AJ$6,6,(IF(Scoreboard[[#This Row],[  ]]=Trivia!$AJ$7,5,(IF(Scoreboard[[#This Row],[  ]]=Trivia!$AJ$8,4,(IF(Scoreboard[[#This Row],[  ]]=Trivia!$AJ$9,3,(IF(Scoreboard[[#This Row],[  ]]=Trivia!$AJ$10,2,(IF(Scoreboard[[#This Row],[  ]]=Trivia!$AJ$11,1," ")))))))))))))))</calculatedColumnFormula>
    </tableColumn>
    <tableColumn id="7" name="Stump" dataDxfId="82" totalsRowDxfId="81">
      <calculatedColumnFormula>IF(Scoreboard[[#This Row],[  ]]=Stump!$T$9,10,(IF(Scoreboard[[#This Row],[  ]]=Stump!$T$10,8,(IF(Scoreboard[[#This Row],[  ]]=Stump!$T$11,6,(IF(Scoreboard[[#This Row],[  ]]=Stump!$T$12,5,(IF(Scoreboard[[#This Row],[  ]]=Stump!$T$13,4,(IF(Scoreboard[[#This Row],[  ]]=Stump!$T$14,3,(IF(Scoreboard[[#This Row],[  ]]=Stump!$T$15,2,IF(Scoreboard[[#This Row],[  ]]=Stump!$T$17,1," "))))))))))))))</calculatedColumnFormula>
    </tableColumn>
    <tableColumn id="8" name="Complete Relay" dataDxfId="80" totalsRowDxfId="79">
      <calculatedColumnFormula>IF(Scoreboard[[#This Row],[  ]]=Relay!$H$15,10,(IF(Scoreboard[[#This Row],[  ]]=Relay!$H$16,8,(IF(Scoreboard[[#This Row],[  ]]=Relay!$H$17,6,(IF(Scoreboard[[#This Row],[  ]]=Relay!$H$18,5,(IF(Scoreboard[[#This Row],[  ]]=Relay!$H$19,4,(IF(Scoreboard[[#This Row],[  ]]=Relay!$H$20,3,(IF(Scoreboard[[#This Row],[  ]]=Relay!$H$21,2,IF(Scoreboard[[#This Row],[  ]]=Relay!$H$22,1," "))))))))))))))</calculatedColumnFormula>
    </tableColumn>
    <tableColumn id="11" name="Pass the Trash " dataDxfId="78" totalsRowDxfId="77"/>
    <tableColumn id="12" name="Speed Quarters" dataDxfId="76" totalsRowDxfId="75"/>
    <tableColumn id="13" name="TOTAL" dataDxfId="74" totalsRowDxfId="73">
      <calculatedColumnFormula>SUM(D4:N4)</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3" name="Knockout" displayName="Knockout" ref="K8:Q22" totalsRowShown="0" headerRowDxfId="69" dataDxfId="67" headerRowBorderDxfId="68" tableBorderDxfId="66">
  <sortState ref="K9:Q22">
    <sortCondition descending="1" ref="P9:P22"/>
    <sortCondition ref="K9:K22"/>
  </sortState>
  <tableColumns count="7">
    <tableColumn id="1" name="Knockout Total" dataDxfId="65">
      <calculatedColumnFormula>Knockout[[#This Row],[Column5]]</calculatedColumnFormula>
    </tableColumn>
    <tableColumn id="2" name="Column1" dataDxfId="64">
      <calculatedColumnFormula>LEFT(Knockout[[#This Row],[Column5]],FIND(" ",Knockout[[#This Row],[Column5]],1))</calculatedColumnFormula>
    </tableColumn>
    <tableColumn id="3" name="Column2" dataDxfId="63">
      <calculatedColumnFormula>RIGHT(Q9,LEN(Q9)-FIND("*",SUBSTITUTE(Q9," ","*",LEN(Q9)-LEN(SUBSTITUTE(Q9," ","")))))</calculatedColumnFormula>
    </tableColumn>
    <tableColumn id="4" name="Column3" dataDxfId="62">
      <calculatedColumnFormula>IF($C$10=M9,10,IF($C$11=M9,8,IF($C$12=M9,6,(IF($C$13=M9,5,(IF($C$14=M9,4,IF($C$15=M9,3,IF($C$16=M9,2,IF($C$17=M9,1,0))))))))))</calculatedColumnFormula>
    </tableColumn>
    <tableColumn id="5" name="Column4" dataDxfId="61">
      <calculatedColumnFormula>IF($G$10=L9,10,IF($G$11=L9,8,IF($G$12=L9,6,(IF($G$13=L9,5,(IF($G$14=L9,4,IF($G$15=L9,3,IF($G$16=L9,2,IF($G$17=L9,1,0))))))))))</calculatedColumnFormula>
    </tableColumn>
    <tableColumn id="6" name="Pts" dataDxfId="60">
      <calculatedColumnFormula>SUM(N9:O9)</calculatedColumnFormula>
    </tableColumn>
    <tableColumn id="8" name="Column5" dataDxfId="59">
      <calculatedColumnFormula>Scoreboard!C4</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id="2" name="No" displayName="No" ref="C3:AH17" totalsRowShown="0" headerRowDxfId="57" headerRowBorderDxfId="56" tableBorderDxfId="55">
  <sortState ref="C4:AH17">
    <sortCondition descending="1" ref="AH4:AH17"/>
  </sortState>
  <tableColumns count="32">
    <tableColumn id="1" name=" " dataDxfId="54"/>
    <tableColumn id="2" name="1" dataDxfId="53"/>
    <tableColumn id="3" name="2" dataDxfId="52"/>
    <tableColumn id="4" name="3" dataDxfId="51"/>
    <tableColumn id="5" name="4" dataDxfId="50"/>
    <tableColumn id="6" name="5" dataDxfId="49"/>
    <tableColumn id="7" name="6" dataDxfId="48"/>
    <tableColumn id="8" name="7" dataDxfId="47"/>
    <tableColumn id="9" name="8" dataDxfId="46"/>
    <tableColumn id="10" name="9" dataDxfId="45"/>
    <tableColumn id="11" name="10" dataDxfId="44"/>
    <tableColumn id="12" name="11" dataDxfId="43"/>
    <tableColumn id="13" name="12" dataDxfId="42"/>
    <tableColumn id="14" name="13" dataDxfId="41"/>
    <tableColumn id="15" name="14" dataDxfId="40"/>
    <tableColumn id="16" name="15" dataDxfId="39"/>
    <tableColumn id="23" name="16" dataDxfId="38"/>
    <tableColumn id="22" name="17" dataDxfId="37"/>
    <tableColumn id="21" name="18" dataDxfId="36"/>
    <tableColumn id="20" name="19" dataDxfId="35"/>
    <tableColumn id="19" name="20" dataDxfId="34"/>
    <tableColumn id="18" name="21" dataDxfId="33"/>
    <tableColumn id="31" name="22" dataDxfId="32"/>
    <tableColumn id="30" name="23" dataDxfId="31"/>
    <tableColumn id="29" name="24" dataDxfId="30"/>
    <tableColumn id="28" name="25" dataDxfId="29"/>
    <tableColumn id="27" name="26" dataDxfId="28"/>
    <tableColumn id="26" name="27" dataDxfId="27"/>
    <tableColumn id="25" name="28" dataDxfId="26"/>
    <tableColumn id="24" name="29" dataDxfId="25"/>
    <tableColumn id="32" name="30" dataDxfId="24"/>
    <tableColumn id="17" name="TOTAL" dataDxfId="23">
      <calculatedColumnFormula>SUM(No[[#This Row],[1]:[30]])</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5" name="Table5" displayName="Table5" ref="W8:AA22" totalsRowShown="0" headerRowDxfId="17" headerRowBorderDxfId="16" tableBorderDxfId="15" totalsRowBorderDxfId="14">
  <tableColumns count="5">
    <tableColumn id="1" name="Guy" dataDxfId="13"/>
    <tableColumn id="2" name="Entry" dataDxfId="12"/>
    <tableColumn id="3" name="Order" dataDxfId="11"/>
    <tableColumn id="6" name="Girl" dataDxfId="10">
      <calculatedColumnFormula>IF(Table5[[#This Row],[ 2]]=0," ",Table5[[#This Row],[ 2]])</calculatedColumnFormula>
    </tableColumn>
    <tableColumn id="4" name=" 2" dataDxfId="9">
      <calculatedColumnFormula>IF(Table5[[#This Row],[Guy]]=$L$15,$M$15,IF(Table5[[#This Row],[Guy]]=$L$9,$M$9,IF(Table5[[#This Row],[Guy]]=Stump!$L9,Stump!$M9,IF(Table5[[#This Row],[Guy]]=$L$10,$M$10,IF(Table5[[#This Row],[Guy]]=$L$11,$M$11,IF(Table5[[#This Row],[Guy]]=$L$12,$M$12,IF(Table5[[#This Row],[Guy]]=$L$13,$M$13,IF(Table5[[#This Row],[Guy]]=$L$14,$M$14,IF(Table5[[#This Row],[Guy]]=L15,M15,IF(Table5[[#This Row],[Guy]]=$L$16,$M$16,IF(Table5[[#This Row],[Guy]]=$L$17,$M$17,IF(Table5[[#This Row],[Guy]]=$L$18,$M$18,IF(Table5[[#This Row],[Guy]]=$L$19,$M$19,IF(Table5[[#This Row],[Guy]]=$L$20,$M$20,IF(Table5[[#This Row],[Guy]]=$L$21,$M$21,IF(Table5[[#This Row],[Guy]]=$L$22,$M$22," "))))))))))))))))</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1" name="Table1" displayName="Table1" ref="K8:P22" totalsRowShown="0" headerRowDxfId="8" dataDxfId="7" tableBorderDxfId="6">
  <sortState ref="K9:P22">
    <sortCondition ref="K9:K22"/>
  </sortState>
  <tableColumns count="6">
    <tableColumn id="1" name="STUMP Total" dataDxfId="5">
      <calculatedColumnFormula>$R9</calculatedColumnFormula>
    </tableColumn>
    <tableColumn id="2" name="Column1" dataDxfId="4">
      <calculatedColumnFormula>LEFT(Stump!$R9,FIND(" ",Stump!$R9,1))</calculatedColumnFormula>
    </tableColumn>
    <tableColumn id="3" name="Column2" dataDxfId="3">
      <calculatedColumnFormula>RIGHT(R9,LEN(R9)-FIND("*",SUBSTITUTE(R9," ","*",LEN(R9)-LEN(SUBSTITUTE(R9," ","")))))</calculatedColumnFormula>
    </tableColumn>
    <tableColumn id="4" name="Column3" dataDxfId="2">
      <calculatedColumnFormula>IF($C$10=M9,10,IF($C$11=M9,8,IF($C$12=M9,6,(IF($C$13=M9,5,(IF($C$14=M9,4,IF($C$15=M9,3,IF($C$16=M9,2,IF($C$17=M9,1,0))))))))))</calculatedColumnFormula>
    </tableColumn>
    <tableColumn id="5" name="Column4" dataDxfId="1">
      <calculatedColumnFormula>IF($G$10=L9,10,IF($G$11=L9,8,IF($G$12=L9,6,(IF($G$13=L9,5,(IF($G$14=L9,4,IF($G$15=L9,3,IF($G$16=L9,2,IF($G$17=L9,1,0))))))))))</calculatedColumnFormula>
    </tableColumn>
    <tableColumn id="6" name="Pts" dataDxfId="0">
      <calculatedColumnFormula>SUM(N9:O9)</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ertex42.com/ExcelTemplates/tournament-bracket-templat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showRowColHeaders="0" tabSelected="1" zoomScale="140" zoomScaleNormal="140" workbookViewId="0"/>
  </sheetViews>
  <sheetFormatPr defaultRowHeight="14.5" x14ac:dyDescent="0.35"/>
  <cols>
    <col min="1" max="1" width="2.36328125" customWidth="1"/>
    <col min="2" max="2" width="5.08984375" customWidth="1"/>
    <col min="3" max="3" width="15.453125" bestFit="1" customWidth="1"/>
    <col min="4" max="11" width="8.7265625" customWidth="1"/>
    <col min="12" max="12" width="9.1796875" hidden="1" customWidth="1"/>
    <col min="13" max="14" width="8.7265625" customWidth="1"/>
    <col min="15" max="15" width="7.26953125" customWidth="1"/>
  </cols>
  <sheetData>
    <row r="1" spans="1:15" ht="9" customHeight="1" thickBot="1" x14ac:dyDescent="0.4">
      <c r="A1" s="8" t="s">
        <v>163</v>
      </c>
      <c r="B1" s="8" t="s">
        <v>7</v>
      </c>
      <c r="C1" t="s">
        <v>7</v>
      </c>
      <c r="D1" s="8"/>
    </row>
    <row r="2" spans="1:15" ht="14.5" customHeight="1" thickTop="1" thickBot="1" x14ac:dyDescent="0.4">
      <c r="B2" t="s">
        <v>7</v>
      </c>
      <c r="C2" s="8"/>
      <c r="M2" s="12" t="s">
        <v>59</v>
      </c>
      <c r="N2" s="12" t="s">
        <v>10</v>
      </c>
    </row>
    <row r="3" spans="1:15" ht="30" thickTop="1" thickBot="1" x14ac:dyDescent="0.4">
      <c r="B3" s="101" t="s">
        <v>7</v>
      </c>
      <c r="C3" s="96" t="s">
        <v>90</v>
      </c>
      <c r="D3" s="97" t="s">
        <v>0</v>
      </c>
      <c r="E3" s="97" t="s">
        <v>1</v>
      </c>
      <c r="F3" s="97" t="s">
        <v>56</v>
      </c>
      <c r="G3" s="97" t="s">
        <v>8</v>
      </c>
      <c r="H3" s="99" t="s">
        <v>9</v>
      </c>
      <c r="I3" s="97" t="s">
        <v>2</v>
      </c>
      <c r="J3" s="98" t="s">
        <v>4</v>
      </c>
      <c r="K3" s="97" t="s">
        <v>3</v>
      </c>
      <c r="L3" s="208" t="s">
        <v>41</v>
      </c>
      <c r="M3" s="99" t="s">
        <v>5</v>
      </c>
      <c r="N3" s="100" t="s">
        <v>57</v>
      </c>
      <c r="O3" s="10" t="s">
        <v>6</v>
      </c>
    </row>
    <row r="4" spans="1:15" ht="14.5" customHeight="1" thickTop="1" x14ac:dyDescent="0.35">
      <c r="B4" s="95">
        <f ca="1">RANK(Scoreboard[[#This Row],[TOTAL]],Scoreboard[TOTAL],0)</f>
        <v>1</v>
      </c>
      <c r="C4" s="79" t="s">
        <v>27</v>
      </c>
      <c r="D4" s="93">
        <f>IF(Cornhole!$P$36=Scoreboard[[#This Row],[  ]],10,(IF(Cornhole!$V$36=Scoreboard[[#This Row],[  ]],8,(IF(Cornhole!$N$10=Scoreboard[[#This Row],[  ]],6,(IF(Cornhole!$N$13=Scoreboard[[#This Row],[  ]],5,(IF(Cornhole!$N$18=Scoreboard[[#This Row],[  ]],4,(IF(Cornhole!$N$21=Scoreboard[[#This Row],[  ]],3,(IF(Cornhole!$N$25=Scoreboard[[#This Row],[  ]],2,(IF(Cornhole!$N$28=Scoreboard[[#This Row],[  ]],1," ")))))))))))))))</f>
        <v>3</v>
      </c>
      <c r="E4" s="94">
        <f ca="1">IF(Scoreboard[[#This Row],[  ]]=Knockout!$T$9,10,(IF(Scoreboard[[#This Row],[  ]]=Knockout!$T$10,8,(IF(Scoreboard[[#This Row],[  ]]=Knockout!$T$11,6,(IF(Scoreboard[[#This Row],[  ]]=Knockout!$T$12,5,(IF(Scoreboard[[#This Row],[  ]]=Knockout!$T$13,4,(IF(Scoreboard[[#This Row],[  ]]=Knockout!$T$14,3,(IF(Scoreboard[[#This Row],[  ]]=Knockout!$T$15,2,IF(Scoreboard[[#This Row],[  ]]=Knockout!$T$16,1," "))))))))))))))</f>
        <v>2</v>
      </c>
      <c r="F4"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10</v>
      </c>
      <c r="G4" s="114" t="str">
        <f>IF(Golf!$P$36=Scoreboard[[#This Row],[  ]],10,(IF(Golf!$V$36=Scoreboard[[#This Row],[  ]],8,(IF(Golf!$N$10=Scoreboard[[#This Row],[  ]],6,(IF(Golf!$N$13=Scoreboard[[#This Row],[  ]],5,(IF(Golf!$N$18=Scoreboard[[#This Row],[  ]],4,(IF(Golf!$N$21=Scoreboard[[#This Row],[  ]],3,(IF(Golf!$N$25=Scoreboard[[#This Row],[  ]],2,(IF(Golf!$N$28=Scoreboard[[#This Row],[  ]],1," ")))))))))))))))</f>
        <v xml:space="preserve"> </v>
      </c>
      <c r="H4" s="94">
        <v>8</v>
      </c>
      <c r="I4" s="94">
        <f>IF(Scoreboard[[#This Row],[  ]]='Dizzy Bat'!$M$7,10,IF(Scoreboard[[#This Row],[  ]]='Dizzy Bat'!$M$8,8,IF(Scoreboard[[#This Row],[  ]]='Dizzy Bat'!$M$9,6,IF(Scoreboard[[#This Row],[  ]]='Dizzy Bat'!$M$10,5,IF(Scoreboard[[#This Row],[  ]]='Dizzy Bat'!$M$11,4,IF(Scoreboard[[#This Row],[  ]]='Dizzy Bat'!$M$12,3,IF(Scoreboard[[#This Row],[  ]]='Dizzy Bat'!$M$13,2,IF(Scoreboard[[#This Row],[  ]]='Dizzy Bat'!$M$14,1," "))))))))</f>
        <v>1</v>
      </c>
      <c r="J4" s="94" t="str">
        <f ca="1">IF(Scoreboard[[#This Row],[  ]]=Trivia!$AJ$4,10,(IF(Scoreboard[[#This Row],[  ]]=Trivia!$AJ$5,8,(IF(Scoreboard[[#This Row],[  ]]=Trivia!$AJ$6,6,(IF(Scoreboard[[#This Row],[  ]]=Trivia!$AJ$7,5,(IF(Scoreboard[[#This Row],[  ]]=Trivia!$AJ$8,4,(IF(Scoreboard[[#This Row],[  ]]=Trivia!$AJ$9,3,(IF(Scoreboard[[#This Row],[  ]]=Trivia!$AJ$10,2,(IF(Scoreboard[[#This Row],[  ]]=Trivia!$AJ$11,1," ")))))))))))))))</f>
        <v xml:space="preserve"> </v>
      </c>
      <c r="K4" s="94">
        <f ca="1">IF(Scoreboard[[#This Row],[  ]]=Stump!$T$9,10,(IF(Scoreboard[[#This Row],[  ]]=Stump!$T$10,8,(IF(Scoreboard[[#This Row],[  ]]=Stump!$T$11,6,(IF(Scoreboard[[#This Row],[  ]]=Stump!$T$12,5,(IF(Scoreboard[[#This Row],[  ]]=Stump!$T$13,4,(IF(Scoreboard[[#This Row],[  ]]=Stump!$T$14,3,(IF(Scoreboard[[#This Row],[  ]]=Stump!$T$15,2,IF(Scoreboard[[#This Row],[  ]]=Stump!$T$17,1," "))))))))))))))</f>
        <v>6</v>
      </c>
      <c r="L4"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4" s="257">
        <v>8</v>
      </c>
      <c r="N4" s="257">
        <v>10</v>
      </c>
      <c r="O4" s="159">
        <f t="shared" ref="O4:O17" ca="1" si="0">SUM(D4:N4)</f>
        <v>48</v>
      </c>
    </row>
    <row r="5" spans="1:15" x14ac:dyDescent="0.35">
      <c r="B5" s="95">
        <f ca="1">RANK(Scoreboard[[#This Row],[TOTAL]],Scoreboard[TOTAL],0)</f>
        <v>2</v>
      </c>
      <c r="C5" s="251" t="s">
        <v>109</v>
      </c>
      <c r="D5" s="93">
        <f>IF(Cornhole!$P$36=Scoreboard[[#This Row],[  ]],10,(IF(Cornhole!$V$36=Scoreboard[[#This Row],[  ]],8,(IF(Cornhole!$N$10=Scoreboard[[#This Row],[  ]],6,(IF(Cornhole!$N$13=Scoreboard[[#This Row],[  ]],5,(IF(Cornhole!$N$18=Scoreboard[[#This Row],[  ]],4,(IF(Cornhole!$N$21=Scoreboard[[#This Row],[  ]],3,(IF(Cornhole!$N$25=Scoreboard[[#This Row],[  ]],2,(IF(Cornhole!$N$28=Scoreboard[[#This Row],[  ]],1," ")))))))))))))))</f>
        <v>4</v>
      </c>
      <c r="E5" s="94">
        <f ca="1">IF(Scoreboard[[#This Row],[  ]]=Knockout!$T$9,10,(IF(Scoreboard[[#This Row],[  ]]=Knockout!$T$10,8,(IF(Scoreboard[[#This Row],[  ]]=Knockout!$T$11,6,(IF(Scoreboard[[#This Row],[  ]]=Knockout!$T$12,5,(IF(Scoreboard[[#This Row],[  ]]=Knockout!$T$13,4,(IF(Scoreboard[[#This Row],[  ]]=Knockout!$T$14,3,(IF(Scoreboard[[#This Row],[  ]]=Knockout!$T$15,2,IF(Scoreboard[[#This Row],[  ]]=Knockout!$T$16,1," "))))))))))))))</f>
        <v>6</v>
      </c>
      <c r="F5"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6</v>
      </c>
      <c r="G5" s="114" t="str">
        <f>IF(Golf!$P$36=Scoreboard[[#This Row],[  ]],10,(IF(Golf!$V$36=Scoreboard[[#This Row],[  ]],8,(IF(Golf!$N$10=Scoreboard[[#This Row],[  ]],6,(IF(Golf!$N$13=Scoreboard[[#This Row],[  ]],5,(IF(Golf!$N$18=Scoreboard[[#This Row],[  ]],4,(IF(Golf!$N$21=Scoreboard[[#This Row],[  ]],3,(IF(Golf!$N$25=Scoreboard[[#This Row],[  ]],2,(IF(Golf!$N$28=Scoreboard[[#This Row],[  ]],1," ")))))))))))))))</f>
        <v xml:space="preserve"> </v>
      </c>
      <c r="H5" s="80">
        <v>10</v>
      </c>
      <c r="I5" s="80"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5" s="94">
        <v>4.5</v>
      </c>
      <c r="K5" s="94"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L5"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5" s="258">
        <v>10</v>
      </c>
      <c r="N5" s="258">
        <v>1</v>
      </c>
      <c r="O5" s="160">
        <f t="shared" ca="1" si="0"/>
        <v>41.5</v>
      </c>
    </row>
    <row r="6" spans="1:15" x14ac:dyDescent="0.35">
      <c r="B6" s="95">
        <f ca="1">RANK(Scoreboard[[#This Row],[TOTAL]],Scoreboard[TOTAL],0)</f>
        <v>3</v>
      </c>
      <c r="C6" s="11" t="s">
        <v>58</v>
      </c>
      <c r="D6" s="93">
        <f>IF(Cornhole!$P$36=Scoreboard[[#This Row],[  ]],10,(IF(Cornhole!$V$36=Scoreboard[[#This Row],[  ]],8,(IF(Cornhole!$N$10=Scoreboard[[#This Row],[  ]],6,(IF(Cornhole!$N$13=Scoreboard[[#This Row],[  ]],5,(IF(Cornhole!$N$18=Scoreboard[[#This Row],[  ]],4,(IF(Cornhole!$N$21=Scoreboard[[#This Row],[  ]],3,(IF(Cornhole!$N$25=Scoreboard[[#This Row],[  ]],2,(IF(Cornhole!$N$28=Scoreboard[[#This Row],[  ]],1," ")))))))))))))))</f>
        <v>2</v>
      </c>
      <c r="E6" s="94">
        <f ca="1">IF(Scoreboard[[#This Row],[  ]]=Knockout!$T$9,10,(IF(Scoreboard[[#This Row],[  ]]=Knockout!$T$10,8,(IF(Scoreboard[[#This Row],[  ]]=Knockout!$T$11,6,(IF(Scoreboard[[#This Row],[  ]]=Knockout!$T$12,5,(IF(Scoreboard[[#This Row],[  ]]=Knockout!$T$13,4,(IF(Scoreboard[[#This Row],[  ]]=Knockout!$T$14,3,(IF(Scoreboard[[#This Row],[  ]]=Knockout!$T$15,2,IF(Scoreboard[[#This Row],[  ]]=Knockout!$T$16,1," "))))))))))))))</f>
        <v>3</v>
      </c>
      <c r="F6"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3</v>
      </c>
      <c r="G6" s="114">
        <f>IF(Golf!$P$36=Scoreboard[[#This Row],[  ]],10,(IF(Golf!$V$36=Scoreboard[[#This Row],[  ]],8,(IF(Golf!$N$10=Scoreboard[[#This Row],[  ]],6,(IF(Golf!$N$13=Scoreboard[[#This Row],[  ]],5,(IF(Golf!$N$18=Scoreboard[[#This Row],[  ]],4,(IF(Golf!$N$21=Scoreboard[[#This Row],[  ]],3,(IF(Golf!$N$25=Scoreboard[[#This Row],[  ]],2,(IF(Golf!$N$28=Scoreboard[[#This Row],[  ]],1," ")))))))))))))))</f>
        <v>3</v>
      </c>
      <c r="H6" s="80">
        <v>3.5</v>
      </c>
      <c r="I6"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2</v>
      </c>
      <c r="J6" s="94">
        <v>3</v>
      </c>
      <c r="K6" s="94">
        <f ca="1">IF(Scoreboard[[#This Row],[  ]]=Stump!$T$9,10,(IF(Scoreboard[[#This Row],[  ]]=Stump!$T$10,8,(IF(Scoreboard[[#This Row],[  ]]=Stump!$T$11,6,(IF(Scoreboard[[#This Row],[  ]]=Stump!$T$12,5,(IF(Scoreboard[[#This Row],[  ]]=Stump!$T$13,4,(IF(Scoreboard[[#This Row],[  ]]=Stump!$T$14,3,(IF(Scoreboard[[#This Row],[  ]]=Stump!$T$15,2,IF(Scoreboard[[#This Row],[  ]]=Stump!$T$17,1," "))))))))))))))</f>
        <v>10</v>
      </c>
      <c r="L6"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6" s="258">
        <v>4.5</v>
      </c>
      <c r="N6" s="258">
        <v>6</v>
      </c>
      <c r="O6" s="160">
        <f t="shared" ca="1" si="0"/>
        <v>40</v>
      </c>
    </row>
    <row r="7" spans="1:15" x14ac:dyDescent="0.35">
      <c r="B7" s="95">
        <f ca="1">RANK(Scoreboard[[#This Row],[TOTAL]],Scoreboard[TOTAL],0)</f>
        <v>4</v>
      </c>
      <c r="C7" s="11" t="s">
        <v>28</v>
      </c>
      <c r="D7" s="93">
        <f>IF(Cornhole!$P$36=Scoreboard[[#This Row],[  ]],10,(IF(Cornhole!$V$36=Scoreboard[[#This Row],[  ]],8,(IF(Cornhole!$N$10=Scoreboard[[#This Row],[  ]],6,(IF(Cornhole!$N$13=Scoreboard[[#This Row],[  ]],5,(IF(Cornhole!$N$18=Scoreboard[[#This Row],[  ]],4,(IF(Cornhole!$N$21=Scoreboard[[#This Row],[  ]],3,(IF(Cornhole!$N$25=Scoreboard[[#This Row],[  ]],2,(IF(Cornhole!$N$28=Scoreboard[[#This Row],[  ]],1," ")))))))))))))))</f>
        <v>10</v>
      </c>
      <c r="E7" s="94">
        <f ca="1">IF(Scoreboard[[#This Row],[  ]]=Knockout!$T$9,10,(IF(Scoreboard[[#This Row],[  ]]=Knockout!$T$10,8,(IF(Scoreboard[[#This Row],[  ]]=Knockout!$T$11,6,(IF(Scoreboard[[#This Row],[  ]]=Knockout!$T$12,5,(IF(Scoreboard[[#This Row],[  ]]=Knockout!$T$13,4,(IF(Scoreboard[[#This Row],[  ]]=Knockout!$T$14,3,(IF(Scoreboard[[#This Row],[  ]]=Knockout!$T$15,2,IF(Scoreboard[[#This Row],[  ]]=Knockout!$T$16,1," "))))))))))))))</f>
        <v>8</v>
      </c>
      <c r="F7" s="94" t="str">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 xml:space="preserve"> </v>
      </c>
      <c r="G7" s="114">
        <f>IF(Golf!$P$36=Scoreboard[[#This Row],[  ]],10,(IF(Golf!$V$36=Scoreboard[[#This Row],[  ]],8,(IF(Golf!$N$10=Scoreboard[[#This Row],[  ]],6,(IF(Golf!$N$13=Scoreboard[[#This Row],[  ]],5,(IF(Golf!$N$18=Scoreboard[[#This Row],[  ]],4,(IF(Golf!$N$21=Scoreboard[[#This Row],[  ]],3,(IF(Golf!$N$25=Scoreboard[[#This Row],[  ]],2,(IF(Golf!$N$28=Scoreboard[[#This Row],[  ]],1," ")))))))))))))))</f>
        <v>6</v>
      </c>
      <c r="H7" s="80">
        <v>1</v>
      </c>
      <c r="I7"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6</v>
      </c>
      <c r="J7" s="94">
        <v>3</v>
      </c>
      <c r="K7" s="94"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L7"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7" s="258">
        <v>2.5</v>
      </c>
      <c r="N7" s="258">
        <v>3</v>
      </c>
      <c r="O7" s="160">
        <f t="shared" ca="1" si="0"/>
        <v>39.5</v>
      </c>
    </row>
    <row r="8" spans="1:15" x14ac:dyDescent="0.35">
      <c r="B8" s="95">
        <f ca="1">RANK(Scoreboard[[#This Row],[TOTAL]],Scoreboard[TOTAL],0)</f>
        <v>5</v>
      </c>
      <c r="C8" s="11" t="s">
        <v>186</v>
      </c>
      <c r="D8" s="93"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8" s="94">
        <f ca="1">IF(Scoreboard[[#This Row],[  ]]=Knockout!$T$9,10,(IF(Scoreboard[[#This Row],[  ]]=Knockout!$T$10,8,(IF(Scoreboard[[#This Row],[  ]]=Knockout!$T$11,6,(IF(Scoreboard[[#This Row],[  ]]=Knockout!$T$12,5,(IF(Scoreboard[[#This Row],[  ]]=Knockout!$T$13,4,(IF(Scoreboard[[#This Row],[  ]]=Knockout!$T$14,3,(IF(Scoreboard[[#This Row],[  ]]=Knockout!$T$15,2,IF(Scoreboard[[#This Row],[  ]]=Knockout!$T$16,1," "))))))))))))))</f>
        <v>10</v>
      </c>
      <c r="F8"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3</v>
      </c>
      <c r="G8" s="114">
        <f>IF(Golf!$P$36=Scoreboard[[#This Row],[  ]],10,(IF(Golf!$V$36=Scoreboard[[#This Row],[  ]],8,(IF(Golf!$N$10=Scoreboard[[#This Row],[  ]],6,(IF(Golf!$N$13=Scoreboard[[#This Row],[  ]],5,(IF(Golf!$N$18=Scoreboard[[#This Row],[  ]],4,(IF(Golf!$N$21=Scoreboard[[#This Row],[  ]],3,(IF(Golf!$N$25=Scoreboard[[#This Row],[  ]],2,(IF(Golf!$N$28=Scoreboard[[#This Row],[  ]],1," ")))))))))))))))</f>
        <v>5</v>
      </c>
      <c r="H8" s="80"/>
      <c r="I8"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8</v>
      </c>
      <c r="J8" s="94">
        <v>1</v>
      </c>
      <c r="K8" s="94">
        <f ca="1">IF(Scoreboard[[#This Row],[  ]]=Stump!$T$9,10,(IF(Scoreboard[[#This Row],[  ]]=Stump!$T$10,8,(IF(Scoreboard[[#This Row],[  ]]=Stump!$T$11,6,(IF(Scoreboard[[#This Row],[  ]]=Stump!$T$12,5,(IF(Scoreboard[[#This Row],[  ]]=Stump!$T$13,4,(IF(Scoreboard[[#This Row],[  ]]=Stump!$T$14,3,(IF(Scoreboard[[#This Row],[  ]]=Stump!$T$15,2,IF(Scoreboard[[#This Row],[  ]]=Stump!$T$17,1," "))))))))))))))</f>
        <v>1</v>
      </c>
      <c r="L8"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8" s="257">
        <v>6</v>
      </c>
      <c r="N8" s="80"/>
      <c r="O8" s="160">
        <f t="shared" ca="1" si="0"/>
        <v>34</v>
      </c>
    </row>
    <row r="9" spans="1:15" x14ac:dyDescent="0.35">
      <c r="B9" s="95">
        <f ca="1">RANK(Scoreboard[[#This Row],[TOTAL]],Scoreboard[TOTAL],0)</f>
        <v>6</v>
      </c>
      <c r="C9" s="11" t="s">
        <v>37</v>
      </c>
      <c r="D9" s="93">
        <f>IF(Cornhole!$P$36=Scoreboard[[#This Row],[  ]],10,(IF(Cornhole!$V$36=Scoreboard[[#This Row],[  ]],8,(IF(Cornhole!$N$10=Scoreboard[[#This Row],[  ]],6,(IF(Cornhole!$N$13=Scoreboard[[#This Row],[  ]],5,(IF(Cornhole!$N$18=Scoreboard[[#This Row],[  ]],4,(IF(Cornhole!$N$21=Scoreboard[[#This Row],[  ]],3,(IF(Cornhole!$N$25=Scoreboard[[#This Row],[  ]],2,(IF(Cornhole!$N$28=Scoreboard[[#This Row],[  ]],1," ")))))))))))))))</f>
        <v>5</v>
      </c>
      <c r="E9" s="94">
        <f ca="1">IF(Scoreboard[[#This Row],[  ]]=Knockout!$T$9,10,(IF(Scoreboard[[#This Row],[  ]]=Knockout!$T$10,8,(IF(Scoreboard[[#This Row],[  ]]=Knockout!$T$11,6,(IF(Scoreboard[[#This Row],[  ]]=Knockout!$T$12,5,(IF(Scoreboard[[#This Row],[  ]]=Knockout!$T$13,4,(IF(Scoreboard[[#This Row],[  ]]=Knockout!$T$14,3,(IF(Scoreboard[[#This Row],[  ]]=Knockout!$T$15,2,IF(Scoreboard[[#This Row],[  ]]=Knockout!$T$16,1," "))))))))))))))</f>
        <v>4</v>
      </c>
      <c r="F9"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10</v>
      </c>
      <c r="G9" s="114">
        <f>IF(Golf!$P$36=Scoreboard[[#This Row],[  ]],10,(IF(Golf!$V$36=Scoreboard[[#This Row],[  ]],8,(IF(Golf!$N$10=Scoreboard[[#This Row],[  ]],6,(IF(Golf!$N$13=Scoreboard[[#This Row],[  ]],5,(IF(Golf!$N$18=Scoreboard[[#This Row],[  ]],4,(IF(Golf!$N$21=Scoreboard[[#This Row],[  ]],3,(IF(Golf!$N$25=Scoreboard[[#This Row],[  ]],2,(IF(Golf!$N$28=Scoreboard[[#This Row],[  ]],1," ")))))))))))))))</f>
        <v>1</v>
      </c>
      <c r="H9" s="80"/>
      <c r="I9"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5</v>
      </c>
      <c r="J9" s="94">
        <f ca="1">IF(Scoreboard[[#This Row],[  ]]=Trivia!$AJ$4,10,(IF(Scoreboard[[#This Row],[  ]]=Trivia!$AJ$5,8,(IF(Scoreboard[[#This Row],[  ]]=Trivia!$AJ$6,6,(IF(Scoreboard[[#This Row],[  ]]=Trivia!$AJ$7,5,(IF(Scoreboard[[#This Row],[  ]]=Trivia!$AJ$8,4,(IF(Scoreboard[[#This Row],[  ]]=Trivia!$AJ$9,3,(IF(Scoreboard[[#This Row],[  ]]=Trivia!$AJ$10,2,(IF(Scoreboard[[#This Row],[  ]]=Trivia!$AJ$11,1," ")))))))))))))))</f>
        <v>1</v>
      </c>
      <c r="K9" s="94"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L9"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9" s="258">
        <v>4.5</v>
      </c>
      <c r="N9" s="80"/>
      <c r="O9" s="160">
        <f t="shared" ca="1" si="0"/>
        <v>30.5</v>
      </c>
    </row>
    <row r="10" spans="1:15" x14ac:dyDescent="0.35">
      <c r="B10" s="95">
        <f ca="1">RANK(Scoreboard[[#This Row],[TOTAL]],Scoreboard[TOTAL],0)</f>
        <v>7</v>
      </c>
      <c r="C10" s="11" t="s">
        <v>156</v>
      </c>
      <c r="D10" s="93"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0"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0"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10</v>
      </c>
      <c r="G10" s="114" t="str">
        <f>IF(Golf!$P$36=Scoreboard[[#This Row],[  ]],10,(IF(Golf!$V$36=Scoreboard[[#This Row],[  ]],8,(IF(Golf!$N$10=Scoreboard[[#This Row],[  ]],6,(IF(Golf!$N$13=Scoreboard[[#This Row],[  ]],5,(IF(Golf!$N$18=Scoreboard[[#This Row],[  ]],4,(IF(Golf!$N$21=Scoreboard[[#This Row],[  ]],3,(IF(Golf!$N$25=Scoreboard[[#This Row],[  ]],2,(IF(Golf!$N$28=Scoreboard[[#This Row],[  ]],1," ")))))))))))))))</f>
        <v xml:space="preserve"> </v>
      </c>
      <c r="H10" s="80">
        <v>5.5</v>
      </c>
      <c r="I10"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4</v>
      </c>
      <c r="J10" s="94">
        <f ca="1">IF(Scoreboard[[#This Row],[  ]]=Trivia!$AJ$4,10,(IF(Scoreboard[[#This Row],[  ]]=Trivia!$AJ$5,8,(IF(Scoreboard[[#This Row],[  ]]=Trivia!$AJ$6,6,(IF(Scoreboard[[#This Row],[  ]]=Trivia!$AJ$7,5,(IF(Scoreboard[[#This Row],[  ]]=Trivia!$AJ$8,4,(IF(Scoreboard[[#This Row],[  ]]=Trivia!$AJ$9,3,(IF(Scoreboard[[#This Row],[  ]]=Trivia!$AJ$10,2,(IF(Scoreboard[[#This Row],[  ]]=Trivia!$AJ$11,1," ")))))))))))))))</f>
        <v>8</v>
      </c>
      <c r="K10" s="94"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L10"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0" s="258">
        <v>1</v>
      </c>
      <c r="N10" s="80"/>
      <c r="O10" s="160">
        <f t="shared" ca="1" si="0"/>
        <v>28.5</v>
      </c>
    </row>
    <row r="11" spans="1:15" x14ac:dyDescent="0.35">
      <c r="B11" s="95">
        <f ca="1">RANK(Scoreboard[[#This Row],[TOTAL]],Scoreboard[TOTAL],0)</f>
        <v>8</v>
      </c>
      <c r="C11" s="11" t="s">
        <v>184</v>
      </c>
      <c r="D11" s="93"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1"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1" s="94" t="str">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 xml:space="preserve"> </v>
      </c>
      <c r="G11" s="114">
        <f>IF(Golf!$P$36=Scoreboard[[#This Row],[  ]],10,(IF(Golf!$V$36=Scoreboard[[#This Row],[  ]],8,(IF(Golf!$N$10=Scoreboard[[#This Row],[  ]],6,(IF(Golf!$N$13=Scoreboard[[#This Row],[  ]],5,(IF(Golf!$N$18=Scoreboard[[#This Row],[  ]],4,(IF(Golf!$N$21=Scoreboard[[#This Row],[  ]],3,(IF(Golf!$N$25=Scoreboard[[#This Row],[  ]],2,(IF(Golf!$N$28=Scoreboard[[#This Row],[  ]],1," ")))))))))))))))</f>
        <v>8</v>
      </c>
      <c r="H11" s="80">
        <v>1</v>
      </c>
      <c r="I11"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10</v>
      </c>
      <c r="J11" s="94" t="str">
        <f ca="1">IF(Scoreboard[[#This Row],[  ]]=Trivia!$AJ$4,10,(IF(Scoreboard[[#This Row],[  ]]=Trivia!$AJ$5,8,(IF(Scoreboard[[#This Row],[  ]]=Trivia!$AJ$6,6,(IF(Scoreboard[[#This Row],[  ]]=Trivia!$AJ$7,5,(IF(Scoreboard[[#This Row],[  ]]=Trivia!$AJ$8,4,(IF(Scoreboard[[#This Row],[  ]]=Trivia!$AJ$9,3,(IF(Scoreboard[[#This Row],[  ]]=Trivia!$AJ$10,2,(IF(Scoreboard[[#This Row],[  ]]=Trivia!$AJ$11,1," ")))))))))))))))</f>
        <v xml:space="preserve"> </v>
      </c>
      <c r="K11" s="94">
        <v>4.5</v>
      </c>
      <c r="L11"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1" s="258">
        <v>2.5</v>
      </c>
      <c r="N11" s="80"/>
      <c r="O11" s="160">
        <f t="shared" ca="1" si="0"/>
        <v>26</v>
      </c>
    </row>
    <row r="12" spans="1:15" x14ac:dyDescent="0.35">
      <c r="B12" s="95">
        <f ca="1">RANK(Scoreboard[[#This Row],[TOTAL]],Scoreboard[TOTAL],0)</f>
        <v>9</v>
      </c>
      <c r="C12" s="11" t="s">
        <v>33</v>
      </c>
      <c r="D12" s="93">
        <f>IF(Cornhole!$P$36=Scoreboard[[#This Row],[  ]],10,(IF(Cornhole!$V$36=Scoreboard[[#This Row],[  ]],8,(IF(Cornhole!$N$10=Scoreboard[[#This Row],[  ]],6,(IF(Cornhole!$N$13=Scoreboard[[#This Row],[  ]],5,(IF(Cornhole!$N$18=Scoreboard[[#This Row],[  ]],4,(IF(Cornhole!$N$21=Scoreboard[[#This Row],[  ]],3,(IF(Cornhole!$N$25=Scoreboard[[#This Row],[  ]],2,(IF(Cornhole!$N$28=Scoreboard[[#This Row],[  ]],1," ")))))))))))))))</f>
        <v>6</v>
      </c>
      <c r="E12"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2" s="94" t="str">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 xml:space="preserve"> </v>
      </c>
      <c r="G12" s="114">
        <f>IF(Golf!$P$36=Scoreboard[[#This Row],[  ]],10,(IF(Golf!$V$36=Scoreboard[[#This Row],[  ]],8,(IF(Golf!$N$10=Scoreboard[[#This Row],[  ]],6,(IF(Golf!$N$13=Scoreboard[[#This Row],[  ]],5,(IF(Golf!$N$18=Scoreboard[[#This Row],[  ]],4,(IF(Golf!$N$21=Scoreboard[[#This Row],[  ]],3,(IF(Golf!$N$25=Scoreboard[[#This Row],[  ]],2,(IF(Golf!$N$28=Scoreboard[[#This Row],[  ]],1," ")))))))))))))))</f>
        <v>10</v>
      </c>
      <c r="H12" s="80">
        <v>1</v>
      </c>
      <c r="I12" s="80"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12" s="94">
        <v>4.5</v>
      </c>
      <c r="K12" s="94">
        <v>2.5</v>
      </c>
      <c r="L12"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2" s="80"/>
      <c r="N12" s="80"/>
      <c r="O12" s="160">
        <f t="shared" ca="1" si="0"/>
        <v>24</v>
      </c>
    </row>
    <row r="13" spans="1:15" x14ac:dyDescent="0.35">
      <c r="B13" s="95">
        <f ca="1">RANK(Scoreboard[[#This Row],[TOTAL]],Scoreboard[TOTAL],0)</f>
        <v>10</v>
      </c>
      <c r="C13" s="11" t="s">
        <v>165</v>
      </c>
      <c r="D13" s="93"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3"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3" s="94" t="str">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 xml:space="preserve"> </v>
      </c>
      <c r="G13" s="114" t="str">
        <f>IF(Golf!$P$36=Scoreboard[[#This Row],[  ]],10,(IF(Golf!$V$36=Scoreboard[[#This Row],[  ]],8,(IF(Golf!$N$10=Scoreboard[[#This Row],[  ]],6,(IF(Golf!$N$13=Scoreboard[[#This Row],[  ]],5,(IF(Golf!$N$18=Scoreboard[[#This Row],[  ]],4,(IF(Golf!$N$21=Scoreboard[[#This Row],[  ]],3,(IF(Golf!$N$25=Scoreboard[[#This Row],[  ]],2,(IF(Golf!$N$28=Scoreboard[[#This Row],[  ]],1," ")))))))))))))))</f>
        <v xml:space="preserve"> </v>
      </c>
      <c r="H13" s="80">
        <v>5.5</v>
      </c>
      <c r="I13" s="80">
        <f>IF(Scoreboard[[#This Row],[  ]]='Dizzy Bat'!$M$7,10,IF(Scoreboard[[#This Row],[  ]]='Dizzy Bat'!$M$8,8,IF(Scoreboard[[#This Row],[  ]]='Dizzy Bat'!$M$9,6,IF(Scoreboard[[#This Row],[  ]]='Dizzy Bat'!$M$10,5,IF(Scoreboard[[#This Row],[  ]]='Dizzy Bat'!$M$11,4,IF(Scoreboard[[#This Row],[  ]]='Dizzy Bat'!$M$12,3,IF(Scoreboard[[#This Row],[  ]]='Dizzy Bat'!$M$13,2,IF(Scoreboard[[#This Row],[  ]]='Dizzy Bat'!$M$14,1," "))))))))</f>
        <v>3</v>
      </c>
      <c r="J13" s="94">
        <f ca="1">IF(Scoreboard[[#This Row],[  ]]=Trivia!$AJ$4,10,(IF(Scoreboard[[#This Row],[  ]]=Trivia!$AJ$5,8,(IF(Scoreboard[[#This Row],[  ]]=Trivia!$AJ$6,6,(IF(Scoreboard[[#This Row],[  ]]=Trivia!$AJ$7,5,(IF(Scoreboard[[#This Row],[  ]]=Trivia!$AJ$8,4,(IF(Scoreboard[[#This Row],[  ]]=Trivia!$AJ$9,3,(IF(Scoreboard[[#This Row],[  ]]=Trivia!$AJ$10,2,(IF(Scoreboard[[#This Row],[  ]]=Trivia!$AJ$11,1," ")))))))))))))))</f>
        <v>10</v>
      </c>
      <c r="K13" s="94">
        <v>4.5</v>
      </c>
      <c r="L13"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3" s="80"/>
      <c r="N13" s="80"/>
      <c r="O13" s="160">
        <f t="shared" ca="1" si="0"/>
        <v>23</v>
      </c>
    </row>
    <row r="14" spans="1:15" x14ac:dyDescent="0.35">
      <c r="B14" s="95">
        <f ca="1">RANK(Scoreboard[[#This Row],[TOTAL]],Scoreboard[TOTAL],0)</f>
        <v>11</v>
      </c>
      <c r="C14" s="11" t="s">
        <v>119</v>
      </c>
      <c r="D14" s="93">
        <f>IF(Cornhole!$P$36=Scoreboard[[#This Row],[  ]],10,(IF(Cornhole!$V$36=Scoreboard[[#This Row],[  ]],8,(IF(Cornhole!$N$10=Scoreboard[[#This Row],[  ]],6,(IF(Cornhole!$N$13=Scoreboard[[#This Row],[  ]],5,(IF(Cornhole!$N$18=Scoreboard[[#This Row],[  ]],4,(IF(Cornhole!$N$21=Scoreboard[[#This Row],[  ]],3,(IF(Cornhole!$N$25=Scoreboard[[#This Row],[  ]],2,(IF(Cornhole!$N$28=Scoreboard[[#This Row],[  ]],1," ")))))))))))))))</f>
        <v>8</v>
      </c>
      <c r="E14"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4"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3</v>
      </c>
      <c r="G14" s="114" t="str">
        <f>IF(Golf!$P$36=Scoreboard[[#This Row],[  ]],10,(IF(Golf!$V$36=Scoreboard[[#This Row],[  ]],8,(IF(Golf!$N$10=Scoreboard[[#This Row],[  ]],6,(IF(Golf!$N$13=Scoreboard[[#This Row],[  ]],5,(IF(Golf!$N$18=Scoreboard[[#This Row],[  ]],4,(IF(Golf!$N$21=Scoreboard[[#This Row],[  ]],3,(IF(Golf!$N$25=Scoreboard[[#This Row],[  ]],2,(IF(Golf!$N$28=Scoreboard[[#This Row],[  ]],1," ")))))))))))))))</f>
        <v xml:space="preserve"> </v>
      </c>
      <c r="H14" s="80">
        <v>1</v>
      </c>
      <c r="I14" s="80"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14" s="94">
        <v>1</v>
      </c>
      <c r="K14" s="94">
        <f ca="1">IF(Scoreboard[[#This Row],[  ]]=Stump!$T$9,10,(IF(Scoreboard[[#This Row],[  ]]=Stump!$T$10,8,(IF(Scoreboard[[#This Row],[  ]]=Stump!$T$11,6,(IF(Scoreboard[[#This Row],[  ]]=Stump!$T$12,5,(IF(Scoreboard[[#This Row],[  ]]=Stump!$T$13,4,(IF(Scoreboard[[#This Row],[  ]]=Stump!$T$14,3,(IF(Scoreboard[[#This Row],[  ]]=Stump!$T$15,2,IF(Scoreboard[[#This Row],[  ]]=Stump!$T$17,1," "))))))))))))))</f>
        <v>8</v>
      </c>
      <c r="L14"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4" s="80"/>
      <c r="N14" s="80"/>
      <c r="O14" s="160">
        <f t="shared" ca="1" si="0"/>
        <v>21</v>
      </c>
    </row>
    <row r="15" spans="1:15" x14ac:dyDescent="0.35">
      <c r="B15" s="95">
        <f ca="1">RANK(Scoreboard[[#This Row],[TOTAL]],Scoreboard[TOTAL],0)</f>
        <v>12</v>
      </c>
      <c r="C15" s="190" t="s">
        <v>185</v>
      </c>
      <c r="D15" s="93">
        <f>IF(Cornhole!$P$36=Scoreboard[[#This Row],[  ]],10,(IF(Cornhole!$V$36=Scoreboard[[#This Row],[  ]],8,(IF(Cornhole!$N$10=Scoreboard[[#This Row],[  ]],6,(IF(Cornhole!$N$13=Scoreboard[[#This Row],[  ]],5,(IF(Cornhole!$N$18=Scoreboard[[#This Row],[  ]],4,(IF(Cornhole!$N$21=Scoreboard[[#This Row],[  ]],3,(IF(Cornhole!$N$25=Scoreboard[[#This Row],[  ]],2,(IF(Cornhole!$N$28=Scoreboard[[#This Row],[  ]],1," ")))))))))))))))</f>
        <v>1</v>
      </c>
      <c r="E15" s="94"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5"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6</v>
      </c>
      <c r="G15" s="114">
        <f>IF(Golf!$P$36=Scoreboard[[#This Row],[  ]],10,(IF(Golf!$V$36=Scoreboard[[#This Row],[  ]],8,(IF(Golf!$N$10=Scoreboard[[#This Row],[  ]],6,(IF(Golf!$N$13=Scoreboard[[#This Row],[  ]],5,(IF(Golf!$N$18=Scoreboard[[#This Row],[  ]],4,(IF(Golf!$N$21=Scoreboard[[#This Row],[  ]],3,(IF(Golf!$N$25=Scoreboard[[#This Row],[  ]],2,(IF(Golf!$N$28=Scoreboard[[#This Row],[  ]],1," ")))))))))))))))</f>
        <v>4</v>
      </c>
      <c r="H15" s="80">
        <v>1</v>
      </c>
      <c r="I15" s="80"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15" s="94">
        <f ca="1">IF(Scoreboard[[#This Row],[  ]]=Trivia!$AJ$4,10,(IF(Scoreboard[[#This Row],[  ]]=Trivia!$AJ$5,8,(IF(Scoreboard[[#This Row],[  ]]=Trivia!$AJ$6,6,(IF(Scoreboard[[#This Row],[  ]]=Trivia!$AJ$7,5,(IF(Scoreboard[[#This Row],[  ]]=Trivia!$AJ$8,4,(IF(Scoreboard[[#This Row],[  ]]=Trivia!$AJ$9,3,(IF(Scoreboard[[#This Row],[  ]]=Trivia!$AJ$10,2,(IF(Scoreboard[[#This Row],[  ]]=Trivia!$AJ$11,1," ")))))))))))))))</f>
        <v>6</v>
      </c>
      <c r="K15" s="94">
        <v>2.5</v>
      </c>
      <c r="L15"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5" s="80"/>
      <c r="N15" s="80"/>
      <c r="O15" s="160">
        <f t="shared" ca="1" si="0"/>
        <v>20.5</v>
      </c>
    </row>
    <row r="16" spans="1:15" x14ac:dyDescent="0.35">
      <c r="B16" s="95">
        <f ca="1">RANK(Scoreboard[[#This Row],[TOTAL]],Scoreboard[TOTAL],0)</f>
        <v>13</v>
      </c>
      <c r="C16" s="11" t="s">
        <v>168</v>
      </c>
      <c r="D16" s="93"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6" s="94">
        <f ca="1">IF(Scoreboard[[#This Row],[  ]]=Knockout!$T$9,10,(IF(Scoreboard[[#This Row],[  ]]=Knockout!$T$10,8,(IF(Scoreboard[[#This Row],[  ]]=Knockout!$T$11,6,(IF(Scoreboard[[#This Row],[  ]]=Knockout!$T$12,5,(IF(Scoreboard[[#This Row],[  ]]=Knockout!$T$13,4,(IF(Scoreboard[[#This Row],[  ]]=Knockout!$T$14,3,(IF(Scoreboard[[#This Row],[  ]]=Knockout!$T$15,2,IF(Scoreboard[[#This Row],[  ]]=Knockout!$T$16,1," "))))))))))))))</f>
        <v>5</v>
      </c>
      <c r="F16" s="94">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6</v>
      </c>
      <c r="G16" s="114">
        <f>IF(Golf!$P$36=Scoreboard[[#This Row],[  ]],10,(IF(Golf!$V$36=Scoreboard[[#This Row],[  ]],8,(IF(Golf!$N$10=Scoreboard[[#This Row],[  ]],6,(IF(Golf!$N$13=Scoreboard[[#This Row],[  ]],5,(IF(Golf!$N$18=Scoreboard[[#This Row],[  ]],4,(IF(Golf!$N$21=Scoreboard[[#This Row],[  ]],3,(IF(Golf!$N$25=Scoreboard[[#This Row],[  ]],2,(IF(Golf!$N$28=Scoreboard[[#This Row],[  ]],1," ")))))))))))))))</f>
        <v>2</v>
      </c>
      <c r="H16" s="80">
        <v>3.5</v>
      </c>
      <c r="I16" s="80"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16" s="94" t="str">
        <f ca="1">IF(Scoreboard[[#This Row],[  ]]=Trivia!$AJ$4,10,(IF(Scoreboard[[#This Row],[  ]]=Trivia!$AJ$5,8,(IF(Scoreboard[[#This Row],[  ]]=Trivia!$AJ$6,6,(IF(Scoreboard[[#This Row],[  ]]=Trivia!$AJ$7,5,(IF(Scoreboard[[#This Row],[  ]]=Trivia!$AJ$8,4,(IF(Scoreboard[[#This Row],[  ]]=Trivia!$AJ$9,3,(IF(Scoreboard[[#This Row],[  ]]=Trivia!$AJ$10,2,(IF(Scoreboard[[#This Row],[  ]]=Trivia!$AJ$11,1," ")))))))))))))))</f>
        <v xml:space="preserve"> </v>
      </c>
      <c r="K16" s="94">
        <v>1</v>
      </c>
      <c r="L16" s="80" t="str">
        <f>IF(Scoreboard[[#This Row],[  ]]=Relay!$H$15,10,(IF(Scoreboard[[#This Row],[  ]]=Relay!$H$16,8,(IF(Scoreboard[[#This Row],[  ]]=Relay!$H$17,6,(IF(Scoreboard[[#This Row],[  ]]=Relay!$H$18,5,(IF(Scoreboard[[#This Row],[  ]]=Relay!$H$19,4,(IF(Scoreboard[[#This Row],[  ]]=Relay!$H$20,3,(IF(Scoreboard[[#This Row],[  ]]=Relay!$H$21,2,IF(Scoreboard[[#This Row],[  ]]=Relay!$H$22,1," "))))))))))))))</f>
        <v xml:space="preserve"> </v>
      </c>
      <c r="M16" s="80"/>
      <c r="N16" s="80"/>
      <c r="O16" s="160">
        <f t="shared" ca="1" si="0"/>
        <v>17.5</v>
      </c>
    </row>
    <row r="17" spans="2:15" ht="14.5" customHeight="1" thickBot="1" x14ac:dyDescent="0.4">
      <c r="B17" s="259">
        <f ca="1">RANK(Scoreboard[[#This Row],[TOTAL]],Scoreboard[TOTAL],0)</f>
        <v>14</v>
      </c>
      <c r="C17" s="260" t="s">
        <v>85</v>
      </c>
      <c r="D17" s="261"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7" s="262"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F17" s="262" t="str">
        <f>IF(Scoreboard[[#This Row],[  ]]=Kubb!$L$13,Kubb!$N$13,IF(Scoreboard[[#This Row],[  ]]=Kubb!$L$14,Kubb!$N$14,IF(Scoreboard[[#This Row],[  ]]=Kubb!$L$15,Kubb!$N$15,IF(Scoreboard[[#This Row],[  ]]=Kubb!$L$16,Kubb!$N$16,IF(Scoreboard[[#This Row],[  ]]=Kubb!$L$17,Kubb!$N$17,IF(Scoreboard[[#This Row],[  ]]=Kubb!$L$18,Kubb!$N$18,IF(Scoreboard[[#This Row],[  ]]=Kubb!$L$19,Kubb!$N$19,IF(Scoreboard[[#This Row],[  ]]=Kubb!$L$20,Kubb!$N$20,IF(Scoreboard[[#This Row],[  ]]=Kubb!$L$21,Kubb!$N$21,IF(Scoreboard[[#This Row],[  ]]=Kubb!$L$22,Kubb!$N$22,IF(Scoreboard[[#This Row],[  ]]=Kubb!$L$23,Kubb!$N$23,IF(Scoreboard[[#This Row],[  ]]=Kubb!$L$24,Kubb!$N$24,IF(Scoreboard[[#This Row],[  ]]=Kubb!$L$25,Kubb!$N$25,IF(Scoreboard[[#This Row],[  ]]=Kubb!$L$26,Kubb!$N$26,IF(Scoreboard[[#This Row],[  ]]=Kubb!$L$27,Kubb!$N$27," ")))))))))))))))</f>
        <v xml:space="preserve"> </v>
      </c>
      <c r="G17" s="263" t="str">
        <f>IF(Golf!$P$36=Scoreboard[[#This Row],[  ]],10,(IF(Golf!$V$36=Scoreboard[[#This Row],[  ]],8,(IF(Golf!$N$10=Scoreboard[[#This Row],[  ]],6,(IF(Golf!$N$13=Scoreboard[[#This Row],[  ]],5,(IF(Golf!$N$18=Scoreboard[[#This Row],[  ]],4,(IF(Golf!$N$21=Scoreboard[[#This Row],[  ]],3,(IF(Golf!$N$25=Scoreboard[[#This Row],[  ]],2,(IF(Golf!$N$28=Scoreboard[[#This Row],[  ]],1," ")))))))))))))))</f>
        <v xml:space="preserve"> </v>
      </c>
      <c r="H17" s="264"/>
      <c r="I17" s="264" t="str">
        <f>IF(Scoreboard[[#This Row],[  ]]='Dizzy Bat'!$M$7,10,IF(Scoreboard[[#This Row],[  ]]='Dizzy Bat'!$M$8,8,IF(Scoreboard[[#This Row],[  ]]='Dizzy Bat'!$M$9,6,IF(Scoreboard[[#This Row],[  ]]='Dizzy Bat'!$M$10,5,IF(Scoreboard[[#This Row],[  ]]='Dizzy Bat'!$M$11,4,IF(Scoreboard[[#This Row],[  ]]='Dizzy Bat'!$M$12,3,IF(Scoreboard[[#This Row],[  ]]='Dizzy Bat'!$M$13,2,IF(Scoreboard[[#This Row],[  ]]='Dizzy Bat'!$M$14,1," "))))))))</f>
        <v xml:space="preserve"> </v>
      </c>
      <c r="J17" s="262" t="str">
        <f ca="1">IF(Scoreboard[[#This Row],[  ]]=Trivia!$AJ$4,10,(IF(Scoreboard[[#This Row],[  ]]=Trivia!$AJ$5,8,(IF(Scoreboard[[#This Row],[  ]]=Trivia!$AJ$6,6,(IF(Scoreboard[[#This Row],[  ]]=Trivia!$AJ$7,5,(IF(Scoreboard[[#This Row],[  ]]=Trivia!$AJ$8,4,(IF(Scoreboard[[#This Row],[  ]]=Trivia!$AJ$9,3,(IF(Scoreboard[[#This Row],[  ]]=Trivia!$AJ$10,2,(IF(Scoreboard[[#This Row],[  ]]=Trivia!$AJ$11,1," ")))))))))))))))</f>
        <v xml:space="preserve"> </v>
      </c>
      <c r="K17" s="262"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L17" s="265" t="str">
        <f>IF(Scoreboard[[#This Row],[  ]]=Relay!$H$15,10,(IF(Scoreboard[[#This Row],[  ]]=Relay!$H$16,8,(IF(Scoreboard[[#This Row],[  ]]=Relay!$H$17,6,(IF(Scoreboard[[#This Row],[  ]]=Relay!$H$18,5,(IF(Scoreboard[[#This Row],[  ]]=Relay!$H$19,4,(IF(Scoreboard[[#This Row],[  ]]=Relay!$H$20,3,(IF(Scoreboard[[#This Row],[  ]]=Relay!$H$21,2,IF(Scoreboard[[#This Row],[  ]]=Relay!$H$22,1," "))))))))))))))</f>
        <v xml:space="preserve"> </v>
      </c>
      <c r="M17" s="264"/>
      <c r="N17" s="265"/>
      <c r="O17" s="266">
        <f t="shared" ca="1" si="0"/>
        <v>0</v>
      </c>
    </row>
    <row r="18" spans="2:15" ht="15" customHeight="1" thickTop="1" thickBot="1" x14ac:dyDescent="0.4">
      <c r="C18" s="141"/>
      <c r="D18" s="142"/>
      <c r="E18" s="142"/>
      <c r="F18" s="142"/>
      <c r="G18" s="142"/>
      <c r="H18" s="142"/>
      <c r="I18" s="142"/>
      <c r="J18" s="143"/>
      <c r="K18" s="142"/>
      <c r="L18" s="142"/>
      <c r="M18" s="267" t="s">
        <v>11</v>
      </c>
      <c r="N18" s="268"/>
    </row>
    <row r="19" spans="2:15" ht="15" thickTop="1" x14ac:dyDescent="0.35"/>
    <row r="20" spans="2:15" x14ac:dyDescent="0.35">
      <c r="C20" s="77"/>
      <c r="O20" t="s">
        <v>7</v>
      </c>
    </row>
    <row r="21" spans="2:15" x14ac:dyDescent="0.35">
      <c r="J21" t="s">
        <v>7</v>
      </c>
      <c r="M21" t="s">
        <v>7</v>
      </c>
    </row>
  </sheetData>
  <mergeCells count="1">
    <mergeCell ref="M18:N18"/>
  </mergeCells>
  <conditionalFormatting sqref="D4:D17">
    <cfRule type="top10" dxfId="112" priority="73" rank="1"/>
  </conditionalFormatting>
  <conditionalFormatting sqref="E4:E17">
    <cfRule type="top10" dxfId="111" priority="75" rank="1"/>
  </conditionalFormatting>
  <conditionalFormatting sqref="F4:F17">
    <cfRule type="top10" dxfId="110" priority="77" rank="1"/>
  </conditionalFormatting>
  <conditionalFormatting sqref="H4:H17">
    <cfRule type="top10" dxfId="109" priority="79" rank="1"/>
  </conditionalFormatting>
  <conditionalFormatting sqref="I4:I17">
    <cfRule type="top10" dxfId="108" priority="81" rank="1"/>
  </conditionalFormatting>
  <conditionalFormatting sqref="J4:J17">
    <cfRule type="top10" dxfId="107" priority="83" rank="1"/>
  </conditionalFormatting>
  <conditionalFormatting sqref="K4:K17">
    <cfRule type="top10" dxfId="106" priority="85" rank="1"/>
  </conditionalFormatting>
  <conditionalFormatting sqref="L4:L17">
    <cfRule type="top10" dxfId="105" priority="87" rank="1"/>
  </conditionalFormatting>
  <conditionalFormatting sqref="M4:M17">
    <cfRule type="top10" dxfId="104" priority="89" rank="1"/>
  </conditionalFormatting>
  <conditionalFormatting sqref="N4:N17">
    <cfRule type="top10" dxfId="103" priority="91" rank="1"/>
  </conditionalFormatting>
  <conditionalFormatting sqref="G4:G17">
    <cfRule type="top10" dxfId="102" priority="93" rank="1"/>
  </conditionalFormatting>
  <hyperlinks>
    <hyperlink ref="D3" location="Cornhole!D9" display="Cornhole"/>
    <hyperlink ref="F3" location="Kubb!D10" display="Kubb"/>
    <hyperlink ref="G3" location="Golf!D9" display="Golf"/>
    <hyperlink ref="E3" location="Knockout!A1" display="Knockout"/>
    <hyperlink ref="K3" location="Stump!A1" display="Stump"/>
    <hyperlink ref="J3" location="Trivia!A1" display="Trivia"/>
    <hyperlink ref="I3" location="'Dizzy Bat'!D3" display="Dizzy Bat"/>
    <hyperlink ref="L3" location="Relay!A1" display="Complete Relay"/>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0"/>
  <sheetViews>
    <sheetView showGridLines="0" showRowColHeaders="0" topLeftCell="A8" zoomScale="66" zoomScaleNormal="66" workbookViewId="0">
      <selection activeCell="Q10" sqref="Q10:V12"/>
    </sheetView>
  </sheetViews>
  <sheetFormatPr defaultRowHeight="15.5" customHeight="1" x14ac:dyDescent="0.35"/>
  <cols>
    <col min="1" max="1" width="5.453125" style="68" customWidth="1"/>
    <col min="2" max="2" width="20" style="68" customWidth="1"/>
    <col min="3" max="3" width="4.6328125" style="68" customWidth="1"/>
    <col min="4" max="4" width="21.08984375" style="68" customWidth="1"/>
    <col min="5" max="5" width="4.453125" style="68" customWidth="1"/>
    <col min="6" max="6" width="21.08984375" style="68" customWidth="1"/>
    <col min="7" max="7" width="4.453125" style="68" customWidth="1"/>
    <col min="8" max="8" width="21.08984375" style="68" customWidth="1"/>
    <col min="9" max="9" width="4.453125" style="68" customWidth="1"/>
    <col min="10" max="10" width="21.08984375" style="68" customWidth="1"/>
    <col min="11" max="11" width="4.453125" style="68" customWidth="1"/>
    <col min="12" max="12" width="21.08984375" style="68" customWidth="1"/>
    <col min="13" max="13" width="4.453125" style="68" customWidth="1"/>
    <col min="14" max="14" width="21.08984375" style="68" customWidth="1"/>
    <col min="15" max="16" width="8.7265625" style="68"/>
    <col min="17" max="17" width="11.54296875" style="68" customWidth="1"/>
    <col min="18" max="18" width="8.7265625" style="68"/>
    <col min="19" max="19" width="3.08984375" style="68" customWidth="1"/>
    <col min="20" max="21" width="0" style="68" hidden="1" customWidth="1"/>
    <col min="22" max="22" width="22.1796875" style="68" customWidth="1"/>
    <col min="23" max="16384" width="8.7265625" style="68"/>
  </cols>
  <sheetData>
    <row r="1" spans="1:22" ht="15.5" hidden="1" customHeight="1" x14ac:dyDescent="0.35">
      <c r="A1" s="161"/>
      <c r="B1" s="161"/>
      <c r="C1" s="161"/>
      <c r="D1" s="162"/>
      <c r="E1" s="81"/>
      <c r="F1" s="162"/>
      <c r="G1" s="81"/>
      <c r="H1" s="162"/>
      <c r="I1" s="162"/>
      <c r="J1" s="163" t="b">
        <f>show_game_numbers</f>
        <v>1</v>
      </c>
      <c r="K1" s="81"/>
      <c r="L1" s="162"/>
      <c r="M1" s="162"/>
      <c r="N1" s="162"/>
    </row>
    <row r="2" spans="1:22" ht="15.5" hidden="1" customHeight="1" x14ac:dyDescent="0.35">
      <c r="A2" s="269"/>
      <c r="B2" s="269"/>
      <c r="C2" s="269"/>
      <c r="D2" s="269"/>
      <c r="E2" s="19"/>
      <c r="F2" s="18"/>
      <c r="G2" s="19"/>
      <c r="H2" s="164"/>
      <c r="I2" s="18"/>
      <c r="J2" s="163" t="b">
        <f>show_seed_numbers</f>
        <v>1</v>
      </c>
      <c r="K2" s="19"/>
      <c r="L2" s="162"/>
      <c r="M2" s="18"/>
      <c r="N2" s="165"/>
    </row>
    <row r="3" spans="1:22" ht="15.5" hidden="1" customHeight="1" x14ac:dyDescent="0.35"/>
    <row r="4" spans="1:22" ht="15.5" hidden="1" customHeight="1" x14ac:dyDescent="0.55000000000000004">
      <c r="A4" s="13" t="s">
        <v>86</v>
      </c>
      <c r="B4" s="13"/>
      <c r="C4" s="13"/>
      <c r="D4" s="14"/>
      <c r="E4" s="15"/>
      <c r="F4" s="15"/>
      <c r="G4" s="15"/>
      <c r="H4" s="15"/>
      <c r="I4" s="15"/>
      <c r="J4" s="14"/>
      <c r="K4" s="15"/>
      <c r="L4" s="15"/>
      <c r="M4" s="15"/>
      <c r="N4" s="15"/>
    </row>
    <row r="5" spans="1:22" ht="15.5" hidden="1" customHeight="1" x14ac:dyDescent="0.35">
      <c r="J5" s="16"/>
    </row>
    <row r="6" spans="1:22" ht="15.5" hidden="1" customHeight="1" x14ac:dyDescent="0.35">
      <c r="J6" s="16"/>
    </row>
    <row r="7" spans="1:22" ht="15.5" hidden="1" customHeight="1" x14ac:dyDescent="0.35">
      <c r="J7" s="16"/>
    </row>
    <row r="8" spans="1:22" ht="15.5" customHeight="1" x14ac:dyDescent="0.35">
      <c r="J8" s="16"/>
    </row>
    <row r="9" spans="1:22" ht="15.5" customHeight="1" thickBot="1" x14ac:dyDescent="0.4">
      <c r="B9" s="166"/>
      <c r="C9" s="189">
        <f>IF($J$2=TRUE,1,"")</f>
        <v>1</v>
      </c>
      <c r="D9" s="176" t="s">
        <v>27</v>
      </c>
      <c r="E9" s="181"/>
      <c r="F9" s="167"/>
      <c r="G9" s="168"/>
      <c r="H9" s="167"/>
      <c r="I9" s="167"/>
      <c r="J9" s="167"/>
      <c r="K9" s="19"/>
      <c r="L9" s="18"/>
      <c r="M9" s="18"/>
      <c r="N9" s="18"/>
    </row>
    <row r="10" spans="1:22" ht="17" customHeight="1" thickBot="1" x14ac:dyDescent="0.55000000000000004">
      <c r="B10" s="174"/>
      <c r="C10" s="166"/>
      <c r="D10" s="169"/>
      <c r="E10" s="170"/>
      <c r="F10" s="167"/>
      <c r="G10" s="168"/>
      <c r="H10" s="167"/>
      <c r="I10" s="167"/>
      <c r="J10" s="167"/>
      <c r="K10" s="19"/>
      <c r="L10" s="18"/>
      <c r="M10" s="18" t="s">
        <v>124</v>
      </c>
      <c r="N10" s="83" t="s">
        <v>33</v>
      </c>
      <c r="Q10" s="273" t="s">
        <v>74</v>
      </c>
      <c r="R10" s="273"/>
      <c r="S10" s="273"/>
      <c r="T10" s="273"/>
      <c r="U10" s="273"/>
      <c r="V10" s="273"/>
    </row>
    <row r="11" spans="1:22" ht="15.5" customHeight="1" x14ac:dyDescent="0.4">
      <c r="B11" s="166"/>
      <c r="C11" s="166"/>
      <c r="D11" s="169"/>
      <c r="E11" s="76"/>
      <c r="F11" s="167"/>
      <c r="G11" s="168"/>
      <c r="H11" s="167"/>
      <c r="I11" s="167"/>
      <c r="J11" s="167"/>
      <c r="K11" s="19"/>
      <c r="L11" s="18"/>
      <c r="M11" s="18"/>
      <c r="N11" s="60" t="s">
        <v>15</v>
      </c>
      <c r="Q11" s="273"/>
      <c r="R11" s="273"/>
      <c r="S11" s="273"/>
      <c r="T11" s="273"/>
      <c r="U11" s="273"/>
      <c r="V11" s="273"/>
    </row>
    <row r="12" spans="1:22" ht="15.5" customHeight="1" thickBot="1" x14ac:dyDescent="0.4">
      <c r="A12" s="18"/>
      <c r="B12" s="167"/>
      <c r="C12" s="167"/>
      <c r="D12" s="171">
        <f>IF($J$1=TRUE,$B$48+1,"")</f>
        <v>8</v>
      </c>
      <c r="E12" s="166"/>
      <c r="F12" s="172" t="s">
        <v>33</v>
      </c>
      <c r="G12" s="181"/>
      <c r="H12" s="167"/>
      <c r="I12" s="167"/>
      <c r="J12" s="167"/>
      <c r="K12" s="19"/>
      <c r="L12" s="18"/>
      <c r="M12" s="20"/>
      <c r="N12" s="20"/>
      <c r="Q12" s="273"/>
      <c r="R12" s="273"/>
      <c r="S12" s="273"/>
      <c r="T12" s="273"/>
      <c r="U12" s="273"/>
      <c r="V12" s="273"/>
    </row>
    <row r="13" spans="1:22" ht="16.5" customHeight="1" thickBot="1" x14ac:dyDescent="0.55000000000000004">
      <c r="A13" s="18"/>
      <c r="B13" s="167" t="s">
        <v>7</v>
      </c>
      <c r="C13" s="167"/>
      <c r="D13" s="31"/>
      <c r="E13" s="76"/>
      <c r="F13" s="167"/>
      <c r="G13" s="173"/>
      <c r="H13" s="167"/>
      <c r="I13" s="167"/>
      <c r="J13" s="167"/>
      <c r="K13" s="19"/>
      <c r="L13" s="18"/>
      <c r="M13" s="18" t="s">
        <v>125</v>
      </c>
      <c r="N13" s="83" t="s">
        <v>37</v>
      </c>
    </row>
    <row r="14" spans="1:22" ht="15.5" customHeight="1" thickBot="1" x14ac:dyDescent="0.45">
      <c r="A14" s="153">
        <f>IF($J$2=TRUE,8,"")</f>
        <v>8</v>
      </c>
      <c r="B14" s="176" t="s">
        <v>33</v>
      </c>
      <c r="C14" s="181"/>
      <c r="D14" s="31"/>
      <c r="E14" s="76"/>
      <c r="F14" s="167"/>
      <c r="G14" s="173"/>
      <c r="H14" s="167"/>
      <c r="I14" s="167"/>
      <c r="J14" s="167"/>
      <c r="K14" s="19"/>
      <c r="L14" s="18"/>
      <c r="M14" s="18"/>
      <c r="N14" s="151" t="s">
        <v>16</v>
      </c>
    </row>
    <row r="15" spans="1:22" ht="15.5" customHeight="1" thickBot="1" x14ac:dyDescent="0.55000000000000004">
      <c r="A15" s="154"/>
      <c r="B15" s="174">
        <f>IF($J$1=TRUE,B9+1,"")</f>
        <v>1</v>
      </c>
      <c r="C15" s="84"/>
      <c r="D15" s="17" t="s">
        <v>33</v>
      </c>
      <c r="E15" s="185"/>
      <c r="F15" s="167"/>
      <c r="G15" s="175"/>
      <c r="H15" s="167"/>
      <c r="I15" s="167"/>
      <c r="J15" s="167" t="s">
        <v>7</v>
      </c>
      <c r="K15" s="19" t="s">
        <v>83</v>
      </c>
      <c r="L15" s="83" t="s">
        <v>27</v>
      </c>
      <c r="M15" s="55"/>
      <c r="N15" s="18"/>
    </row>
    <row r="16" spans="1:22" ht="15.5" customHeight="1" thickBot="1" x14ac:dyDescent="0.4">
      <c r="A16" s="153">
        <f>IF($J$2=TRUE,9,"")</f>
        <v>9</v>
      </c>
      <c r="B16" s="176" t="s">
        <v>58</v>
      </c>
      <c r="C16" s="185"/>
      <c r="D16" s="177"/>
      <c r="E16" s="177"/>
      <c r="F16" s="166"/>
      <c r="G16" s="175"/>
      <c r="H16" s="167"/>
      <c r="I16" s="166"/>
      <c r="J16" s="166"/>
      <c r="K16" s="19"/>
      <c r="L16" s="18"/>
      <c r="M16" s="56"/>
      <c r="N16" s="18"/>
    </row>
    <row r="17" spans="1:14" ht="15.5" customHeight="1" x14ac:dyDescent="0.35">
      <c r="A17" s="153"/>
      <c r="B17" s="31"/>
      <c r="C17" s="167"/>
      <c r="D17" s="31"/>
      <c r="E17" s="31"/>
      <c r="F17" s="166"/>
      <c r="G17" s="175"/>
      <c r="H17" s="167"/>
      <c r="I17" s="166"/>
      <c r="J17" s="166"/>
      <c r="L17" s="18"/>
      <c r="M17" s="58" t="s">
        <v>60</v>
      </c>
      <c r="N17" s="18"/>
    </row>
    <row r="18" spans="1:14" ht="16.5" customHeight="1" thickBot="1" x14ac:dyDescent="0.45">
      <c r="A18" s="153"/>
      <c r="B18" s="31"/>
      <c r="C18" s="167"/>
      <c r="D18" s="31" t="s">
        <v>7</v>
      </c>
      <c r="E18" s="31"/>
      <c r="F18" s="166"/>
      <c r="G18" s="175"/>
      <c r="H18" s="167"/>
      <c r="I18" s="166"/>
      <c r="J18" s="166"/>
      <c r="L18" s="18"/>
      <c r="M18" s="59"/>
      <c r="N18" s="78" t="s">
        <v>30</v>
      </c>
    </row>
    <row r="19" spans="1:14" ht="15.5" customHeight="1" thickBot="1" x14ac:dyDescent="0.45">
      <c r="A19" s="153">
        <f>IF($J$2=TRUE,5,"")</f>
        <v>5</v>
      </c>
      <c r="B19" s="176" t="s">
        <v>168</v>
      </c>
      <c r="C19" s="181"/>
      <c r="D19" s="31"/>
      <c r="E19" s="31"/>
      <c r="F19" s="166"/>
      <c r="G19" s="175"/>
      <c r="H19" s="167"/>
      <c r="I19" s="166"/>
      <c r="J19" s="166"/>
      <c r="L19" s="18"/>
      <c r="M19" s="59"/>
      <c r="N19" s="60" t="s">
        <v>17</v>
      </c>
    </row>
    <row r="20" spans="1:14" ht="15.5" customHeight="1" thickBot="1" x14ac:dyDescent="0.55000000000000004">
      <c r="A20" s="154"/>
      <c r="B20" s="174">
        <f>IF($J$1=TRUE,B15+1,"")</f>
        <v>2</v>
      </c>
      <c r="C20" s="84"/>
      <c r="D20" s="17" t="s">
        <v>168</v>
      </c>
      <c r="E20" s="181"/>
      <c r="F20" s="178">
        <f>IF($J$1=TRUE,D78+1,"")</f>
        <v>19</v>
      </c>
      <c r="G20" s="166"/>
      <c r="H20" s="179" t="s">
        <v>33</v>
      </c>
      <c r="I20" s="181"/>
      <c r="J20" s="167"/>
      <c r="K20" s="19" t="s">
        <v>89</v>
      </c>
      <c r="L20" s="83" t="s">
        <v>30</v>
      </c>
      <c r="M20" s="57"/>
    </row>
    <row r="21" spans="1:14" ht="16.5" customHeight="1" thickBot="1" x14ac:dyDescent="0.4">
      <c r="A21" s="153">
        <f>IF($J$2=TRUE,12,"")</f>
        <v>12</v>
      </c>
      <c r="B21" s="176" t="s">
        <v>156</v>
      </c>
      <c r="C21" s="185"/>
      <c r="D21" s="169"/>
      <c r="E21" s="170"/>
      <c r="F21" s="167"/>
      <c r="G21" s="175"/>
      <c r="H21" s="167"/>
      <c r="I21" s="175"/>
      <c r="J21" s="167"/>
      <c r="L21" s="18"/>
      <c r="M21" s="18"/>
      <c r="N21" s="145" t="s">
        <v>27</v>
      </c>
    </row>
    <row r="22" spans="1:14" ht="15.5" customHeight="1" x14ac:dyDescent="0.35">
      <c r="A22" s="153"/>
      <c r="B22" s="167"/>
      <c r="C22" s="167"/>
      <c r="D22" s="31"/>
      <c r="E22" s="76"/>
      <c r="F22" s="167"/>
      <c r="G22" s="175"/>
      <c r="H22" s="167"/>
      <c r="I22" s="175"/>
      <c r="J22" s="167"/>
      <c r="L22" s="18"/>
      <c r="M22" s="18"/>
      <c r="N22" s="152" t="s">
        <v>18</v>
      </c>
    </row>
    <row r="23" spans="1:14" ht="15.5" customHeight="1" thickBot="1" x14ac:dyDescent="0.55000000000000004">
      <c r="A23" s="153"/>
      <c r="B23" s="167"/>
      <c r="C23" s="167"/>
      <c r="D23" s="178">
        <f>IF($J$1=TRUE,D12+1,"")</f>
        <v>9</v>
      </c>
      <c r="E23" s="166"/>
      <c r="F23" s="172" t="s">
        <v>30</v>
      </c>
      <c r="G23" s="185"/>
      <c r="H23" s="167"/>
      <c r="I23" s="175"/>
      <c r="J23" s="167"/>
      <c r="K23" s="69" t="s">
        <v>64</v>
      </c>
      <c r="L23" s="83" t="s">
        <v>185</v>
      </c>
      <c r="M23" s="55"/>
      <c r="N23" s="18"/>
    </row>
    <row r="24" spans="1:14" ht="15.5" customHeight="1" x14ac:dyDescent="0.35">
      <c r="A24" s="153"/>
      <c r="B24" s="167"/>
      <c r="C24" s="167"/>
      <c r="D24" s="31"/>
      <c r="E24" s="76"/>
      <c r="F24" s="167"/>
      <c r="G24" s="168"/>
      <c r="H24" s="167"/>
      <c r="I24" s="175"/>
      <c r="J24" s="167"/>
      <c r="L24" s="18"/>
      <c r="M24" s="56"/>
      <c r="N24" s="18"/>
    </row>
    <row r="25" spans="1:14" ht="16.5" customHeight="1" thickBot="1" x14ac:dyDescent="0.45">
      <c r="A25" s="153">
        <f>IF($J$2=TRUE,4,"")</f>
        <v>4</v>
      </c>
      <c r="B25" s="176" t="s">
        <v>30</v>
      </c>
      <c r="C25" s="181"/>
      <c r="D25" s="31"/>
      <c r="E25" s="76"/>
      <c r="F25" s="167"/>
      <c r="G25" s="168"/>
      <c r="H25" s="167"/>
      <c r="I25" s="175"/>
      <c r="J25" s="167"/>
      <c r="L25" s="18"/>
      <c r="M25" s="59"/>
      <c r="N25" s="78" t="s">
        <v>58</v>
      </c>
    </row>
    <row r="26" spans="1:14" ht="15.5" customHeight="1" thickBot="1" x14ac:dyDescent="0.45">
      <c r="A26" s="154"/>
      <c r="B26" s="174">
        <f>IF($J$1=TRUE,B20+1,"")</f>
        <v>3</v>
      </c>
      <c r="C26" s="84"/>
      <c r="D26" s="17" t="s">
        <v>30</v>
      </c>
      <c r="E26" s="185"/>
      <c r="F26" s="167"/>
      <c r="G26" s="168"/>
      <c r="H26" s="166"/>
      <c r="I26" s="175"/>
      <c r="J26" s="167"/>
      <c r="L26" s="18"/>
      <c r="M26" s="59"/>
      <c r="N26" s="60" t="s">
        <v>19</v>
      </c>
    </row>
    <row r="27" spans="1:14" ht="15.5" customHeight="1" thickBot="1" x14ac:dyDescent="0.55000000000000004">
      <c r="A27" s="153">
        <f>IF($J$2=TRUE,13,"")</f>
        <v>13</v>
      </c>
      <c r="B27" s="176" t="s">
        <v>37</v>
      </c>
      <c r="C27" s="185"/>
      <c r="D27" s="177"/>
      <c r="E27" s="177"/>
      <c r="F27" s="178"/>
      <c r="G27" s="168"/>
      <c r="H27" s="166"/>
      <c r="I27" s="175"/>
      <c r="J27" s="167"/>
      <c r="K27" s="69" t="s">
        <v>84</v>
      </c>
      <c r="L27" s="83" t="s">
        <v>58</v>
      </c>
      <c r="M27" s="57"/>
      <c r="N27" s="18"/>
    </row>
    <row r="28" spans="1:14" ht="16.5" customHeight="1" x14ac:dyDescent="0.35">
      <c r="A28" s="153"/>
      <c r="B28" s="31"/>
      <c r="C28" s="167"/>
      <c r="D28" s="31"/>
      <c r="E28" s="31"/>
      <c r="F28" s="178"/>
      <c r="G28" s="168"/>
      <c r="H28" s="166"/>
      <c r="I28" s="175"/>
      <c r="J28" s="167"/>
      <c r="L28" s="18"/>
      <c r="M28" s="18"/>
      <c r="N28" s="145" t="s">
        <v>185</v>
      </c>
    </row>
    <row r="29" spans="1:14" ht="15.5" customHeight="1" x14ac:dyDescent="0.35">
      <c r="A29" s="153"/>
      <c r="B29" s="31"/>
      <c r="C29" s="167"/>
      <c r="D29" s="31"/>
      <c r="E29" s="31"/>
      <c r="F29" s="178"/>
      <c r="G29" s="168"/>
      <c r="H29" s="166"/>
      <c r="I29" s="175"/>
      <c r="J29" s="167"/>
      <c r="L29" s="18"/>
      <c r="M29" s="18"/>
      <c r="N29" s="152" t="s">
        <v>20</v>
      </c>
    </row>
    <row r="30" spans="1:14" ht="15.5" customHeight="1" thickBot="1" x14ac:dyDescent="0.4">
      <c r="A30" s="153">
        <f>IF($J$2=TRUE,3,"")</f>
        <v>3</v>
      </c>
      <c r="B30" s="176" t="s">
        <v>188</v>
      </c>
      <c r="C30" s="181"/>
      <c r="D30" s="31"/>
      <c r="E30" s="31"/>
      <c r="F30" s="178"/>
      <c r="G30" s="168"/>
      <c r="H30" s="166"/>
      <c r="I30" s="175"/>
      <c r="J30" s="167"/>
      <c r="K30" s="169"/>
      <c r="N30" s="18"/>
    </row>
    <row r="31" spans="1:14" ht="15.5" customHeight="1" thickBot="1" x14ac:dyDescent="0.4">
      <c r="A31" s="154"/>
      <c r="B31" s="174">
        <f>IF($J$1=TRUE,B26+1,"")</f>
        <v>4</v>
      </c>
      <c r="C31" s="84"/>
      <c r="D31" s="17" t="s">
        <v>188</v>
      </c>
      <c r="E31" s="181"/>
      <c r="F31" s="167"/>
      <c r="G31" s="168"/>
      <c r="H31" s="178">
        <f>IF($J$1=TRUE,H78+1,"")</f>
        <v>25</v>
      </c>
      <c r="I31" s="175"/>
      <c r="J31" s="179" t="s">
        <v>119</v>
      </c>
      <c r="K31" s="181"/>
      <c r="L31" s="18"/>
      <c r="M31" s="18"/>
    </row>
    <row r="32" spans="1:14" ht="15.5" customHeight="1" thickBot="1" x14ac:dyDescent="0.4">
      <c r="A32" s="153">
        <f>IF($J$2=TRUE,14,"")</f>
        <v>14</v>
      </c>
      <c r="B32" s="176" t="s">
        <v>187</v>
      </c>
      <c r="C32" s="185"/>
      <c r="D32" s="169"/>
      <c r="E32" s="175"/>
      <c r="F32" s="167"/>
      <c r="G32" s="168"/>
      <c r="H32" s="167"/>
      <c r="I32" s="175"/>
      <c r="J32" s="167"/>
      <c r="K32" s="29"/>
      <c r="L32" s="18"/>
      <c r="M32" s="18"/>
    </row>
    <row r="33" spans="1:23" ht="15.5" customHeight="1" x14ac:dyDescent="0.35">
      <c r="A33" s="153"/>
      <c r="B33" s="167"/>
      <c r="C33" s="167"/>
      <c r="D33" s="169"/>
      <c r="E33" s="175"/>
      <c r="F33" s="167"/>
      <c r="G33" s="168"/>
      <c r="H33" s="167"/>
      <c r="I33" s="175"/>
      <c r="J33" s="167"/>
      <c r="K33" s="29"/>
      <c r="L33" s="18"/>
      <c r="M33" s="18"/>
    </row>
    <row r="34" spans="1:23" ht="15.5" customHeight="1" thickBot="1" x14ac:dyDescent="0.4">
      <c r="A34" s="153"/>
      <c r="B34" s="167"/>
      <c r="C34" s="167"/>
      <c r="D34" s="178">
        <f>IF($J$1=TRUE,D23+1,"")</f>
        <v>10</v>
      </c>
      <c r="E34" s="166"/>
      <c r="F34" s="172" t="s">
        <v>119</v>
      </c>
      <c r="G34" s="181"/>
      <c r="H34" s="167"/>
      <c r="I34" s="175"/>
      <c r="J34" s="167"/>
      <c r="K34" s="29"/>
      <c r="L34" s="18"/>
      <c r="M34" s="18"/>
    </row>
    <row r="35" spans="1:23" ht="15.5" customHeight="1" x14ac:dyDescent="0.35">
      <c r="A35" s="153"/>
      <c r="B35" s="167"/>
      <c r="C35" s="167"/>
      <c r="D35" s="169"/>
      <c r="E35" s="175"/>
      <c r="F35" s="167"/>
      <c r="G35" s="170"/>
      <c r="H35" s="167"/>
      <c r="I35" s="175"/>
      <c r="J35" s="167"/>
      <c r="K35" s="29"/>
      <c r="L35" s="18"/>
      <c r="M35" s="18"/>
    </row>
    <row r="36" spans="1:23" ht="15.5" customHeight="1" thickBot="1" x14ac:dyDescent="0.4">
      <c r="A36" s="153">
        <f>IF($J$2=TRUE,6,"")</f>
        <v>6</v>
      </c>
      <c r="B36" s="176" t="s">
        <v>185</v>
      </c>
      <c r="C36" s="181"/>
      <c r="D36" s="169"/>
      <c r="E36" s="175"/>
      <c r="F36" s="167"/>
      <c r="G36" s="173"/>
      <c r="H36" s="167"/>
      <c r="I36" s="175"/>
      <c r="J36" s="167"/>
      <c r="K36" s="29"/>
      <c r="L36" s="18"/>
      <c r="M36" s="169"/>
      <c r="N36" s="47"/>
      <c r="P36" s="270" t="s">
        <v>28</v>
      </c>
      <c r="Q36" s="270"/>
      <c r="R36" s="270"/>
      <c r="S36"/>
      <c r="T36"/>
      <c r="U36" s="8"/>
      <c r="V36" s="270" t="s">
        <v>119</v>
      </c>
      <c r="W36" s="270"/>
    </row>
    <row r="37" spans="1:23" ht="15.5" customHeight="1" thickBot="1" x14ac:dyDescent="0.5">
      <c r="A37" s="154"/>
      <c r="B37" s="174">
        <f>IF($J$1=TRUE,B31+1,"")</f>
        <v>5</v>
      </c>
      <c r="C37" s="84"/>
      <c r="D37" s="17" t="s">
        <v>119</v>
      </c>
      <c r="E37" s="185"/>
      <c r="F37" s="178">
        <f>IF($J$1=TRUE,F20+1,"")</f>
        <v>20</v>
      </c>
      <c r="G37" s="180"/>
      <c r="H37" s="181" t="s">
        <v>119</v>
      </c>
      <c r="I37" s="185"/>
      <c r="J37" s="178">
        <f>IF($J$1=TRUE,L63+1,"")</f>
        <v>28</v>
      </c>
      <c r="K37" s="29"/>
      <c r="L37" s="33" t="s">
        <v>191</v>
      </c>
      <c r="M37" s="181"/>
      <c r="N37" s="18"/>
      <c r="P37" s="271" t="s">
        <v>110</v>
      </c>
      <c r="Q37" s="271"/>
      <c r="R37" s="271"/>
      <c r="S37"/>
      <c r="T37"/>
      <c r="U37"/>
      <c r="V37" s="272" t="s">
        <v>111</v>
      </c>
      <c r="W37" s="272"/>
    </row>
    <row r="38" spans="1:23" ht="15.5" customHeight="1" thickBot="1" x14ac:dyDescent="0.4">
      <c r="A38" s="153">
        <f>IF($J$2=TRUE,11,"")</f>
        <v>11</v>
      </c>
      <c r="B38" s="176" t="s">
        <v>119</v>
      </c>
      <c r="C38" s="185"/>
      <c r="D38" s="177"/>
      <c r="E38" s="177"/>
      <c r="F38" s="178"/>
      <c r="G38" s="180"/>
      <c r="H38" s="169"/>
      <c r="I38" s="31"/>
      <c r="J38" s="178"/>
      <c r="K38" s="29"/>
      <c r="L38" s="20"/>
      <c r="M38" s="37"/>
      <c r="N38" s="18"/>
    </row>
    <row r="39" spans="1:23" ht="15.5" customHeight="1" x14ac:dyDescent="0.35">
      <c r="A39" s="153"/>
      <c r="B39" s="167"/>
      <c r="C39" s="167"/>
      <c r="D39" s="31"/>
      <c r="E39" s="31"/>
      <c r="F39" s="178"/>
      <c r="G39" s="180"/>
      <c r="H39" s="169"/>
      <c r="I39" s="31"/>
      <c r="J39" s="178"/>
      <c r="K39" s="29"/>
      <c r="L39" s="20"/>
      <c r="M39" s="38"/>
      <c r="N39" s="18"/>
    </row>
    <row r="40" spans="1:23" ht="15.5" customHeight="1" x14ac:dyDescent="0.35">
      <c r="A40" s="153"/>
      <c r="B40" s="167"/>
      <c r="C40" s="167"/>
      <c r="D40" s="31"/>
      <c r="E40" s="31"/>
      <c r="F40" s="167"/>
      <c r="G40" s="175"/>
      <c r="H40" s="167"/>
      <c r="I40" s="166"/>
      <c r="J40" s="166"/>
      <c r="K40" s="26"/>
      <c r="L40" s="18"/>
      <c r="M40" s="39"/>
      <c r="N40" s="18"/>
    </row>
    <row r="41" spans="1:23" ht="15.5" customHeight="1" thickBot="1" x14ac:dyDescent="0.4">
      <c r="A41" s="153">
        <f>IF($J$2=TRUE,7,"")</f>
        <v>7</v>
      </c>
      <c r="B41" s="176" t="s">
        <v>28</v>
      </c>
      <c r="C41" s="181"/>
      <c r="D41" s="31"/>
      <c r="E41" s="31"/>
      <c r="F41" s="178"/>
      <c r="G41" s="175"/>
      <c r="H41" s="167"/>
      <c r="I41" s="167"/>
      <c r="J41" s="166"/>
      <c r="K41" s="26"/>
      <c r="L41" s="18"/>
      <c r="M41" s="39"/>
      <c r="N41" s="18"/>
    </row>
    <row r="42" spans="1:23" ht="15.5" customHeight="1" thickBot="1" x14ac:dyDescent="0.4">
      <c r="A42" s="154"/>
      <c r="B42" s="174">
        <f>IF($J$1=TRUE,B37+1,"")</f>
        <v>6</v>
      </c>
      <c r="C42" s="84"/>
      <c r="D42" s="17" t="s">
        <v>28</v>
      </c>
      <c r="E42" s="181"/>
      <c r="F42" s="167"/>
      <c r="G42" s="175"/>
      <c r="H42" s="167"/>
      <c r="I42" s="167"/>
      <c r="J42" s="166"/>
      <c r="K42" s="29"/>
      <c r="M42" s="39"/>
      <c r="N42" s="18"/>
    </row>
    <row r="43" spans="1:23" ht="15.5" customHeight="1" thickBot="1" x14ac:dyDescent="0.4">
      <c r="A43" s="153">
        <f>IF($J$2=TRUE,10,"")</f>
        <v>10</v>
      </c>
      <c r="B43" s="176"/>
      <c r="C43" s="185"/>
      <c r="D43" s="169"/>
      <c r="E43" s="175"/>
      <c r="F43" s="167"/>
      <c r="G43" s="175"/>
      <c r="H43" s="167"/>
      <c r="I43" s="167"/>
      <c r="J43" s="166"/>
      <c r="K43" s="29"/>
      <c r="L43" s="18"/>
      <c r="M43" s="39"/>
      <c r="N43" s="18"/>
    </row>
    <row r="44" spans="1:23" ht="15.5" customHeight="1" x14ac:dyDescent="0.35">
      <c r="A44" s="153"/>
      <c r="B44" s="167"/>
      <c r="C44" s="167"/>
      <c r="D44" s="169"/>
      <c r="E44" s="175"/>
      <c r="F44" s="167"/>
      <c r="G44" s="175"/>
      <c r="H44" s="167"/>
      <c r="I44" s="167"/>
      <c r="J44" s="166"/>
      <c r="K44" s="29"/>
      <c r="L44" s="18"/>
      <c r="M44" s="39"/>
      <c r="N44" s="18"/>
    </row>
    <row r="45" spans="1:23" ht="15.5" customHeight="1" thickBot="1" x14ac:dyDescent="0.4">
      <c r="A45" s="153"/>
      <c r="B45" s="167"/>
      <c r="C45" s="167"/>
      <c r="D45" s="178">
        <f>IF($J$1=TRUE,D34+1,"")</f>
        <v>11</v>
      </c>
      <c r="E45" s="180"/>
      <c r="F45" s="172" t="s">
        <v>28</v>
      </c>
      <c r="G45" s="185"/>
      <c r="H45" s="167"/>
      <c r="I45" s="182" t="s">
        <v>120</v>
      </c>
      <c r="J45" s="17" t="s">
        <v>191</v>
      </c>
      <c r="K45" s="185"/>
      <c r="L45" s="32">
        <f>IF($J$1=TRUE,J37+1,"")</f>
        <v>29</v>
      </c>
      <c r="M45" s="39"/>
      <c r="N45" s="87"/>
    </row>
    <row r="46" spans="1:23" ht="15.5" customHeight="1" x14ac:dyDescent="0.35">
      <c r="A46" s="153"/>
      <c r="B46" s="167"/>
      <c r="C46" s="167"/>
      <c r="D46" s="169"/>
      <c r="E46" s="175"/>
      <c r="F46" s="167"/>
      <c r="G46" s="168"/>
      <c r="H46" s="167"/>
      <c r="I46" s="166"/>
      <c r="J46" s="166"/>
      <c r="M46" s="39"/>
      <c r="N46" s="88"/>
    </row>
    <row r="47" spans="1:23" ht="15.5" customHeight="1" x14ac:dyDescent="0.35">
      <c r="B47" s="236"/>
      <c r="C47" s="169"/>
      <c r="D47" s="169"/>
      <c r="E47" s="175"/>
      <c r="F47" s="167"/>
      <c r="G47" s="168"/>
      <c r="H47" s="166"/>
      <c r="I47" s="166"/>
      <c r="J47" s="166"/>
      <c r="M47" s="187"/>
      <c r="N47" s="20"/>
    </row>
    <row r="48" spans="1:23" ht="15.5" customHeight="1" thickBot="1" x14ac:dyDescent="0.4">
      <c r="A48" s="154"/>
      <c r="B48" s="237">
        <f>IF($J$1=TRUE,B42+1,"")</f>
        <v>7</v>
      </c>
      <c r="C48" s="153">
        <f>IF($J$2=TRUE,2,"")</f>
        <v>2</v>
      </c>
      <c r="D48" s="17" t="s">
        <v>165</v>
      </c>
      <c r="E48" s="185"/>
      <c r="F48" s="167"/>
      <c r="G48" s="168"/>
      <c r="H48" s="166"/>
      <c r="I48" s="166"/>
      <c r="J48" s="166"/>
      <c r="M48" s="188"/>
      <c r="N48" s="18"/>
    </row>
    <row r="49" spans="1:14" ht="15.5" customHeight="1" thickBot="1" x14ac:dyDescent="0.4">
      <c r="A49" s="228"/>
      <c r="B49" s="236"/>
      <c r="C49" s="169"/>
      <c r="D49" s="169"/>
      <c r="E49" s="168"/>
      <c r="F49" s="167"/>
      <c r="G49" s="168"/>
      <c r="H49" s="166"/>
      <c r="I49" s="166"/>
      <c r="J49" s="167"/>
      <c r="K49" s="41" t="s">
        <v>121</v>
      </c>
      <c r="L49" s="87" t="s">
        <v>119</v>
      </c>
      <c r="M49" s="186"/>
    </row>
    <row r="50" spans="1:14" ht="15.5" customHeight="1" x14ac:dyDescent="0.35">
      <c r="A50" s="20"/>
      <c r="B50" s="20"/>
      <c r="C50" s="20"/>
      <c r="D50" s="20"/>
      <c r="E50" s="19"/>
      <c r="F50" s="18"/>
      <c r="G50" s="19"/>
      <c r="H50" s="18"/>
      <c r="L50" s="20"/>
    </row>
    <row r="51" spans="1:14" ht="15.5" customHeight="1" x14ac:dyDescent="0.35">
      <c r="A51" s="18"/>
      <c r="B51" s="18"/>
      <c r="C51" s="18"/>
      <c r="D51" s="20"/>
      <c r="E51" s="19"/>
      <c r="F51" s="18"/>
      <c r="G51" s="19"/>
      <c r="H51" s="18"/>
      <c r="L51" s="20"/>
    </row>
    <row r="52" spans="1:14" ht="26" customHeight="1" x14ac:dyDescent="0.55000000000000004">
      <c r="A52" s="13" t="s">
        <v>62</v>
      </c>
      <c r="B52" s="13"/>
      <c r="C52" s="13"/>
      <c r="D52" s="18"/>
      <c r="G52" s="30" t="s">
        <v>60</v>
      </c>
      <c r="M52" s="18"/>
      <c r="N52" s="18"/>
    </row>
    <row r="53" spans="1:14" ht="15.5" customHeight="1" x14ac:dyDescent="0.35">
      <c r="M53" s="18"/>
      <c r="N53" s="18"/>
    </row>
    <row r="54" spans="1:14" ht="15.5" customHeight="1" thickBot="1" x14ac:dyDescent="0.4">
      <c r="C54" s="82" t="s">
        <v>68</v>
      </c>
      <c r="D54" s="28" t="s">
        <v>168</v>
      </c>
      <c r="E54" s="181"/>
      <c r="M54" s="18"/>
      <c r="N54" s="18"/>
    </row>
    <row r="55" spans="1:14" ht="15.5" customHeight="1" x14ac:dyDescent="0.35">
      <c r="A55" s="18"/>
      <c r="C55" s="47"/>
      <c r="D55" s="89"/>
      <c r="E55" s="49"/>
      <c r="L55" s="20"/>
      <c r="M55" s="18"/>
      <c r="N55" s="18"/>
    </row>
    <row r="56" spans="1:14" ht="15.5" customHeight="1" thickBot="1" x14ac:dyDescent="0.4">
      <c r="D56" s="51">
        <f>IF($J$1=TRUE,D71+1,"")</f>
        <v>16</v>
      </c>
      <c r="E56" s="90"/>
      <c r="F56" s="28" t="s">
        <v>185</v>
      </c>
      <c r="G56" s="181"/>
      <c r="H56" s="18"/>
      <c r="I56" s="18"/>
      <c r="J56" s="18"/>
      <c r="K56" s="69" t="s">
        <v>88</v>
      </c>
      <c r="L56" s="55" t="s">
        <v>33</v>
      </c>
      <c r="M56" s="181"/>
      <c r="N56" s="20"/>
    </row>
    <row r="57" spans="1:14" ht="15.5" customHeight="1" thickBot="1" x14ac:dyDescent="0.4">
      <c r="A57" s="86" t="s">
        <v>71</v>
      </c>
      <c r="B57" s="28" t="s">
        <v>187</v>
      </c>
      <c r="C57" s="181"/>
      <c r="E57" s="85"/>
      <c r="F57" s="20"/>
      <c r="G57" s="21"/>
      <c r="H57" s="18"/>
      <c r="I57" s="18"/>
      <c r="J57" s="18"/>
      <c r="K57" s="19"/>
      <c r="L57" s="18"/>
      <c r="M57" s="59"/>
    </row>
    <row r="58" spans="1:14" ht="15.5" customHeight="1" thickBot="1" x14ac:dyDescent="0.4">
      <c r="A58" s="19"/>
      <c r="B58" s="51">
        <f>IF($J$1=TRUE,D45+1,"")</f>
        <v>12</v>
      </c>
      <c r="C58" s="84"/>
      <c r="D58" s="28" t="s">
        <v>185</v>
      </c>
      <c r="E58" s="185"/>
      <c r="F58" s="20"/>
      <c r="G58" s="29"/>
      <c r="H58" s="20"/>
      <c r="I58" s="18"/>
      <c r="J58" s="18"/>
      <c r="K58" s="19"/>
      <c r="L58" s="18"/>
      <c r="M58" s="59"/>
    </row>
    <row r="59" spans="1:14" ht="15.5" customHeight="1" thickBot="1" x14ac:dyDescent="0.4">
      <c r="A59" s="86" t="s">
        <v>69</v>
      </c>
      <c r="B59" s="28" t="s">
        <v>185</v>
      </c>
      <c r="C59" s="185"/>
      <c r="F59" s="32">
        <f>IF($J$1=TRUE,F37+1,"")</f>
        <v>21</v>
      </c>
      <c r="G59" s="85"/>
      <c r="H59" s="55" t="s">
        <v>27</v>
      </c>
      <c r="I59" s="181"/>
      <c r="J59" s="18"/>
      <c r="K59" s="19"/>
      <c r="L59" s="18"/>
      <c r="M59" s="59"/>
      <c r="N59" s="18"/>
    </row>
    <row r="60" spans="1:14" ht="15.5" customHeight="1" x14ac:dyDescent="0.35">
      <c r="A60" s="19"/>
      <c r="B60" s="82"/>
      <c r="F60" s="32"/>
      <c r="G60" s="191" t="s">
        <v>157</v>
      </c>
      <c r="H60" s="20"/>
      <c r="I60" s="42"/>
      <c r="J60" s="18"/>
      <c r="K60" s="19"/>
      <c r="L60" s="18"/>
      <c r="M60" s="59"/>
      <c r="N60" s="18"/>
    </row>
    <row r="61" spans="1:14" ht="15.5" customHeight="1" thickBot="1" x14ac:dyDescent="0.4">
      <c r="A61" s="19"/>
      <c r="B61" s="19"/>
      <c r="C61" s="19" t="s">
        <v>63</v>
      </c>
      <c r="D61" s="28" t="s">
        <v>27</v>
      </c>
      <c r="E61" s="181"/>
      <c r="F61" s="20"/>
      <c r="G61" s="29"/>
      <c r="H61" s="20"/>
      <c r="I61" s="26"/>
      <c r="J61" s="18"/>
      <c r="K61" s="19"/>
      <c r="M61" s="59"/>
      <c r="N61" s="18"/>
    </row>
    <row r="62" spans="1:14" ht="15.5" customHeight="1" x14ac:dyDescent="0.35">
      <c r="A62" s="19"/>
      <c r="B62" s="19"/>
      <c r="C62" s="19"/>
      <c r="D62" s="89"/>
      <c r="E62" s="49"/>
      <c r="F62" s="20"/>
      <c r="G62" s="29"/>
      <c r="H62" s="20"/>
      <c r="I62" s="26"/>
      <c r="J62" s="18"/>
      <c r="K62" s="19"/>
      <c r="L62" s="32"/>
      <c r="M62" s="59"/>
      <c r="N62" s="18"/>
    </row>
    <row r="63" spans="1:14" ht="15.5" customHeight="1" thickBot="1" x14ac:dyDescent="0.4">
      <c r="A63" s="86"/>
      <c r="B63" s="86"/>
      <c r="C63" s="86"/>
      <c r="D63" s="51">
        <f>IF($J$1=TRUE,D56+1,"")</f>
        <v>17</v>
      </c>
      <c r="E63" s="90"/>
      <c r="F63" s="43" t="s">
        <v>27</v>
      </c>
      <c r="G63" s="185"/>
      <c r="H63" s="32">
        <f>IF($J$1=TRUE,F74+1,"")</f>
        <v>23</v>
      </c>
      <c r="I63" s="29"/>
      <c r="J63" s="55" t="s">
        <v>191</v>
      </c>
      <c r="K63" s="181"/>
      <c r="L63" s="32">
        <f>IF($J$1=TRUE,J71+1,"")</f>
        <v>27</v>
      </c>
      <c r="M63" s="59"/>
      <c r="N63" s="91" t="s">
        <v>122</v>
      </c>
    </row>
    <row r="64" spans="1:14" ht="15.5" customHeight="1" x14ac:dyDescent="0.35">
      <c r="B64" s="25"/>
      <c r="C64" s="169"/>
      <c r="E64" s="85"/>
      <c r="F64" s="44"/>
      <c r="G64" s="25"/>
      <c r="H64" s="32"/>
      <c r="I64" s="191" t="s">
        <v>158</v>
      </c>
      <c r="J64" s="20"/>
      <c r="K64" s="42"/>
      <c r="L64" s="32"/>
      <c r="M64" s="191" t="s">
        <v>160</v>
      </c>
      <c r="N64" s="46"/>
    </row>
    <row r="65" spans="1:14" ht="15.5" customHeight="1" thickBot="1" x14ac:dyDescent="0.4">
      <c r="A65" s="46"/>
      <c r="B65" s="238">
        <f>IF($J$1=TRUE,B58+1,"")</f>
        <v>13</v>
      </c>
      <c r="C65" s="86" t="s">
        <v>70</v>
      </c>
      <c r="D65" s="28" t="s">
        <v>190</v>
      </c>
      <c r="E65" s="185"/>
      <c r="F65" s="18"/>
      <c r="G65" s="19"/>
      <c r="H65" s="20"/>
      <c r="I65" s="29"/>
      <c r="J65" s="18"/>
      <c r="K65" s="29"/>
      <c r="L65" s="18"/>
      <c r="M65" s="59"/>
      <c r="N65" s="18"/>
    </row>
    <row r="66" spans="1:14" ht="15.5" customHeight="1" x14ac:dyDescent="0.35">
      <c r="A66" s="41"/>
      <c r="B66" s="25"/>
      <c r="C66" s="169"/>
      <c r="F66" s="18"/>
      <c r="G66" s="19"/>
      <c r="H66" s="20"/>
      <c r="I66" s="29"/>
      <c r="J66" s="18"/>
      <c r="K66" s="29"/>
      <c r="L66" s="18"/>
      <c r="M66" s="59"/>
      <c r="N66" s="18"/>
    </row>
    <row r="67" spans="1:14" ht="15.5" customHeight="1" thickBot="1" x14ac:dyDescent="0.4">
      <c r="A67" s="86"/>
      <c r="B67" s="19"/>
      <c r="C67" s="19"/>
      <c r="F67" s="18"/>
      <c r="G67" s="86" t="s">
        <v>76</v>
      </c>
      <c r="H67" s="43" t="s">
        <v>191</v>
      </c>
      <c r="I67" s="185"/>
      <c r="J67" s="18"/>
      <c r="K67" s="29"/>
      <c r="L67" s="18"/>
      <c r="M67" s="59"/>
      <c r="N67" s="18"/>
    </row>
    <row r="68" spans="1:14" ht="15.5" customHeight="1" x14ac:dyDescent="0.35">
      <c r="A68" s="86"/>
      <c r="B68" s="19"/>
      <c r="C68" s="19"/>
      <c r="F68" s="18"/>
      <c r="G68" s="19"/>
      <c r="H68" s="18"/>
      <c r="I68" s="18"/>
      <c r="J68" s="18"/>
      <c r="K68" s="29"/>
      <c r="L68" s="18"/>
      <c r="M68" s="59"/>
      <c r="N68" s="18"/>
    </row>
    <row r="69" spans="1:14" ht="15.5" customHeight="1" thickBot="1" x14ac:dyDescent="0.4">
      <c r="A69" s="86"/>
      <c r="B69" s="82"/>
      <c r="C69" s="69" t="s">
        <v>67</v>
      </c>
      <c r="D69" s="28" t="s">
        <v>58</v>
      </c>
      <c r="E69" s="181"/>
      <c r="F69" s="18"/>
      <c r="G69" s="19"/>
      <c r="H69" s="18"/>
      <c r="I69" s="18"/>
      <c r="J69" s="18"/>
      <c r="K69" s="29"/>
      <c r="L69" s="18"/>
      <c r="M69" s="59"/>
      <c r="N69" s="18"/>
    </row>
    <row r="70" spans="1:14" ht="15.5" customHeight="1" x14ac:dyDescent="0.35">
      <c r="A70" s="86"/>
      <c r="B70" s="82"/>
      <c r="C70" s="47"/>
      <c r="D70" s="89"/>
      <c r="E70" s="49"/>
      <c r="F70" s="18"/>
      <c r="G70" s="19"/>
      <c r="H70" s="18"/>
      <c r="I70" s="18"/>
      <c r="J70" s="18"/>
      <c r="K70" s="29"/>
      <c r="L70" s="18"/>
      <c r="M70" s="59"/>
      <c r="N70" s="18"/>
    </row>
    <row r="71" spans="1:14" ht="15.5" customHeight="1" thickBot="1" x14ac:dyDescent="0.4">
      <c r="A71" s="86"/>
      <c r="B71" s="82"/>
      <c r="D71" s="51">
        <f>IF($J$1=TRUE,B80+1,"")</f>
        <v>15</v>
      </c>
      <c r="E71" s="90"/>
      <c r="F71" s="28" t="s">
        <v>58</v>
      </c>
      <c r="G71" s="181"/>
      <c r="H71" s="18"/>
      <c r="I71" s="18"/>
      <c r="J71" s="32">
        <f>IF($J$1=TRUE,H31+1,"")</f>
        <v>26</v>
      </c>
      <c r="K71" s="29"/>
      <c r="L71" s="55" t="s">
        <v>191</v>
      </c>
      <c r="M71" s="185"/>
      <c r="N71" s="18"/>
    </row>
    <row r="72" spans="1:14" ht="15.5" customHeight="1" x14ac:dyDescent="0.35">
      <c r="A72" s="86"/>
      <c r="B72" s="82"/>
      <c r="E72" s="85"/>
      <c r="F72" s="20"/>
      <c r="G72" s="21"/>
      <c r="H72" s="18"/>
      <c r="I72" s="18"/>
      <c r="J72" s="18"/>
      <c r="K72" s="191" t="s">
        <v>159</v>
      </c>
      <c r="N72" s="18"/>
    </row>
    <row r="73" spans="1:14" ht="15.5" customHeight="1" thickBot="1" x14ac:dyDescent="0.4">
      <c r="A73" s="86"/>
      <c r="B73" s="82"/>
      <c r="C73" s="69" t="s">
        <v>123</v>
      </c>
      <c r="D73" s="28" t="s">
        <v>189</v>
      </c>
      <c r="E73" s="185"/>
      <c r="F73" s="20"/>
      <c r="G73" s="26"/>
      <c r="H73" s="18"/>
      <c r="I73" s="18"/>
      <c r="J73" s="18"/>
      <c r="K73" s="29"/>
      <c r="N73" s="18"/>
    </row>
    <row r="74" spans="1:14" ht="15.5" customHeight="1" thickBot="1" x14ac:dyDescent="0.4">
      <c r="A74" s="86"/>
      <c r="B74" s="82"/>
      <c r="F74" s="32">
        <f>IF($J$1=TRUE,F59+1,"")</f>
        <v>22</v>
      </c>
      <c r="G74" s="29"/>
      <c r="H74" s="28" t="s">
        <v>37</v>
      </c>
      <c r="I74" s="181"/>
      <c r="J74" s="18"/>
      <c r="K74" s="29"/>
      <c r="N74" s="18"/>
    </row>
    <row r="75" spans="1:14" ht="15.5" customHeight="1" x14ac:dyDescent="0.35">
      <c r="A75" s="86"/>
      <c r="B75" s="82"/>
      <c r="F75" s="20"/>
      <c r="G75" s="191" t="s">
        <v>157</v>
      </c>
      <c r="H75" s="20"/>
      <c r="I75" s="21"/>
      <c r="J75" s="18"/>
      <c r="K75" s="29"/>
      <c r="N75" s="18"/>
    </row>
    <row r="76" spans="1:14" ht="15.5" customHeight="1" thickBot="1" x14ac:dyDescent="0.4">
      <c r="A76" s="86"/>
      <c r="B76" s="19"/>
      <c r="C76" s="19" t="s">
        <v>87</v>
      </c>
      <c r="D76" s="28" t="s">
        <v>188</v>
      </c>
      <c r="E76" s="181"/>
      <c r="F76" s="20"/>
      <c r="G76" s="29"/>
      <c r="H76" s="20"/>
      <c r="I76" s="26"/>
      <c r="J76" s="18"/>
      <c r="K76" s="29"/>
      <c r="N76" s="18"/>
    </row>
    <row r="77" spans="1:14" ht="15.5" customHeight="1" x14ac:dyDescent="0.35">
      <c r="A77" s="86"/>
      <c r="B77" s="19"/>
      <c r="C77" s="19"/>
      <c r="D77" s="89"/>
      <c r="E77" s="49"/>
      <c r="F77" s="20"/>
      <c r="G77" s="29"/>
      <c r="H77" s="20"/>
      <c r="I77" s="26"/>
      <c r="J77" s="18"/>
      <c r="K77" s="29"/>
      <c r="N77" s="18"/>
    </row>
    <row r="78" spans="1:14" ht="15.5" customHeight="1" thickBot="1" x14ac:dyDescent="0.4">
      <c r="A78" s="86"/>
      <c r="B78" s="86"/>
      <c r="C78" s="86"/>
      <c r="D78" s="51">
        <f>IF($J$1=TRUE,D63+1,"")</f>
        <v>18</v>
      </c>
      <c r="E78" s="90"/>
      <c r="F78" s="43" t="s">
        <v>37</v>
      </c>
      <c r="G78" s="185"/>
      <c r="H78" s="32">
        <f>IF($J$1=TRUE,H63+1,"")</f>
        <v>24</v>
      </c>
      <c r="I78" s="29"/>
      <c r="J78" s="55" t="s">
        <v>37</v>
      </c>
      <c r="K78" s="185"/>
      <c r="N78" s="18"/>
    </row>
    <row r="79" spans="1:14" ht="15.5" customHeight="1" thickBot="1" x14ac:dyDescent="0.4">
      <c r="A79" s="86" t="s">
        <v>66</v>
      </c>
      <c r="B79" s="28" t="s">
        <v>156</v>
      </c>
      <c r="C79" s="181"/>
      <c r="D79" s="92" t="s">
        <v>7</v>
      </c>
      <c r="E79" s="85"/>
      <c r="F79" s="18"/>
      <c r="G79" s="19"/>
      <c r="H79" s="20"/>
      <c r="I79" s="191" t="s">
        <v>158</v>
      </c>
      <c r="N79" s="18"/>
    </row>
    <row r="80" spans="1:14" ht="15.5" customHeight="1" thickBot="1" x14ac:dyDescent="0.4">
      <c r="A80" s="86"/>
      <c r="B80" s="51">
        <f>IF($J$1=TRUE,B65+1,"")</f>
        <v>14</v>
      </c>
      <c r="C80" s="84"/>
      <c r="D80" s="28" t="s">
        <v>37</v>
      </c>
      <c r="E80" s="185"/>
      <c r="F80" s="18"/>
      <c r="G80" s="19"/>
      <c r="H80" s="20"/>
      <c r="I80" s="29"/>
      <c r="N80" s="18"/>
    </row>
    <row r="81" spans="1:14" ht="15.5" customHeight="1" thickBot="1" x14ac:dyDescent="0.4">
      <c r="A81" s="86" t="s">
        <v>65</v>
      </c>
      <c r="B81" s="28" t="s">
        <v>37</v>
      </c>
      <c r="C81" s="185"/>
      <c r="F81" s="18"/>
      <c r="I81" s="26"/>
      <c r="J81" s="18"/>
      <c r="K81" s="19"/>
      <c r="N81" s="18"/>
    </row>
    <row r="82" spans="1:14" ht="15.5" customHeight="1" thickBot="1" x14ac:dyDescent="0.4">
      <c r="A82" s="19"/>
      <c r="B82" s="19"/>
      <c r="C82" s="19"/>
      <c r="F82" s="18"/>
      <c r="G82" s="86" t="s">
        <v>75</v>
      </c>
      <c r="H82" s="43" t="s">
        <v>30</v>
      </c>
      <c r="I82" s="185"/>
      <c r="J82" s="18"/>
      <c r="K82" s="19"/>
      <c r="N82" s="18"/>
    </row>
    <row r="83" spans="1:14" ht="15.5" customHeight="1" x14ac:dyDescent="0.35">
      <c r="A83" s="19"/>
      <c r="B83" s="19"/>
      <c r="C83" s="19"/>
      <c r="D83" s="18"/>
      <c r="E83" s="19"/>
      <c r="F83" s="18"/>
      <c r="G83" s="18"/>
      <c r="H83" s="18"/>
      <c r="I83" s="19"/>
      <c r="L83" s="18"/>
      <c r="M83" s="18"/>
      <c r="N83" s="18"/>
    </row>
    <row r="84" spans="1:14" ht="15.5" customHeight="1" x14ac:dyDescent="0.35">
      <c r="A84" s="19"/>
      <c r="B84" s="19"/>
      <c r="C84" s="19"/>
      <c r="D84" s="18"/>
      <c r="E84" s="19"/>
      <c r="F84" s="18"/>
      <c r="G84" s="18"/>
      <c r="H84" s="18"/>
      <c r="I84" s="19"/>
      <c r="J84" s="18"/>
      <c r="K84" s="19"/>
      <c r="L84" s="18"/>
      <c r="M84" s="18"/>
      <c r="N84" s="18"/>
    </row>
    <row r="85" spans="1:14" ht="15.5" customHeight="1" x14ac:dyDescent="0.35">
      <c r="H85" s="18"/>
      <c r="I85" s="19"/>
      <c r="J85" s="18"/>
      <c r="K85" s="19"/>
      <c r="L85" s="18"/>
      <c r="M85" s="18"/>
      <c r="N85" s="18"/>
    </row>
    <row r="86" spans="1:14" ht="15.5" customHeight="1" x14ac:dyDescent="0.35">
      <c r="A86" s="18"/>
      <c r="B86" s="18"/>
      <c r="C86" s="18"/>
      <c r="D86" s="18"/>
      <c r="E86" s="19"/>
      <c r="F86" s="18"/>
      <c r="G86" s="19"/>
      <c r="H86" s="18"/>
      <c r="I86" s="18"/>
      <c r="J86" s="18"/>
      <c r="K86" s="19"/>
      <c r="L86" s="18"/>
      <c r="M86" s="18"/>
      <c r="N86" s="18"/>
    </row>
    <row r="87" spans="1:14" ht="15.5" customHeight="1" x14ac:dyDescent="0.35">
      <c r="A87" s="18"/>
      <c r="B87" s="18"/>
      <c r="C87" s="18"/>
      <c r="D87" s="18"/>
      <c r="E87" s="19"/>
      <c r="F87" s="18"/>
      <c r="G87" s="19"/>
      <c r="H87" s="18"/>
      <c r="I87" s="18"/>
      <c r="J87" s="18"/>
      <c r="K87" s="19"/>
      <c r="L87" s="18"/>
      <c r="M87" s="18"/>
      <c r="N87" s="18"/>
    </row>
    <row r="88" spans="1:14" ht="15.5" customHeight="1" x14ac:dyDescent="0.35">
      <c r="A88" s="18"/>
      <c r="B88" s="18"/>
      <c r="C88" s="18"/>
      <c r="D88" s="18"/>
      <c r="E88" s="19"/>
      <c r="F88" s="18"/>
      <c r="G88" s="19"/>
      <c r="H88" s="18"/>
      <c r="I88" s="18"/>
      <c r="J88" s="18"/>
      <c r="K88" s="19"/>
      <c r="L88" s="18"/>
      <c r="M88" s="18"/>
      <c r="N88" s="18"/>
    </row>
    <row r="89" spans="1:14" ht="15.5" customHeight="1" x14ac:dyDescent="0.35">
      <c r="A89" s="18"/>
      <c r="B89" s="18"/>
      <c r="C89" s="18"/>
      <c r="D89" s="18"/>
      <c r="E89" s="19"/>
      <c r="F89" s="18"/>
      <c r="G89" s="19"/>
      <c r="H89" s="18"/>
      <c r="I89" s="18"/>
      <c r="J89" s="18"/>
      <c r="K89" s="19"/>
      <c r="L89" s="18"/>
      <c r="M89" s="18"/>
      <c r="N89" s="18"/>
    </row>
    <row r="90" spans="1:14" ht="15.5" customHeight="1" x14ac:dyDescent="0.35">
      <c r="A90" s="18"/>
      <c r="B90" s="18"/>
      <c r="C90" s="18"/>
      <c r="D90" s="18"/>
      <c r="E90" s="19"/>
      <c r="F90" s="18"/>
      <c r="G90" s="19"/>
      <c r="H90" s="18"/>
      <c r="I90" s="18"/>
      <c r="J90" s="18"/>
      <c r="K90" s="19"/>
      <c r="L90" s="18"/>
      <c r="M90" s="18"/>
      <c r="N90" s="18"/>
    </row>
  </sheetData>
  <mergeCells count="6">
    <mergeCell ref="A2:D2"/>
    <mergeCell ref="P36:R36"/>
    <mergeCell ref="V36:W36"/>
    <mergeCell ref="P37:R37"/>
    <mergeCell ref="V37:W37"/>
    <mergeCell ref="Q10:V12"/>
  </mergeCells>
  <dataValidations count="3">
    <dataValidation type="list" allowBlank="1" showInputMessage="1" showErrorMessage="1" sqref="N21">
      <formula1>$L$15:$L$20</formula1>
    </dataValidation>
    <dataValidation type="list" allowBlank="1" showInputMessage="1" showErrorMessage="1" sqref="N25 N28">
      <formula1>$L$23:$L$27</formula1>
    </dataValidation>
    <dataValidation type="list" allowBlank="1" showInputMessage="1" showErrorMessage="1" sqref="N18">
      <formula1>L15:L20</formula1>
    </dataValidation>
  </dataValidations>
  <hyperlinks>
    <hyperlink ref="H2" location="Instructions!A1" display="Instructions"/>
    <hyperlink ref="A2" r:id="rId1" display="Tournament Bracket Template by Vertex42.com"/>
    <hyperlink ref="Q10" location="Scoreboard!A1" display="Return to Scoreboar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Scoreboard!$C$4:$C$17</xm:f>
          </x14:formula1>
          <xm:sqref>B49 V36 P36 B47 B43 B41 B38 B36 B32 B30 B27 B25 B21 B19 B16 B14 D9 N13 L23 L20 L15 L27 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3"/>
  <sheetViews>
    <sheetView showGridLines="0" showRowColHeaders="0" zoomScale="87" zoomScaleNormal="87" workbookViewId="0">
      <selection activeCell="U3" sqref="U3:W3"/>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6.6328125" customWidth="1"/>
    <col min="17" max="17" width="9.6328125" hidden="1" customWidth="1"/>
    <col min="18" max="19" width="8.7265625" hidden="1" customWidth="1"/>
    <col min="20" max="20" width="16.08984375" hidden="1" customWidth="1"/>
    <col min="21" max="21" width="19.453125" customWidth="1"/>
    <col min="22" max="22" width="10.26953125" customWidth="1"/>
    <col min="23" max="23" width="14.453125" customWidth="1"/>
  </cols>
  <sheetData>
    <row r="2" spans="2:25" x14ac:dyDescent="0.35">
      <c r="X2" s="8"/>
      <c r="Y2" s="8"/>
    </row>
    <row r="3" spans="2:25" ht="28" x14ac:dyDescent="0.6">
      <c r="I3" t="s">
        <v>7</v>
      </c>
      <c r="U3" s="282" t="s">
        <v>74</v>
      </c>
      <c r="V3" s="282"/>
      <c r="W3" s="282"/>
      <c r="X3" s="150"/>
      <c r="Y3" s="150"/>
    </row>
    <row r="5" spans="2:25" hidden="1" x14ac:dyDescent="0.35"/>
    <row r="6" spans="2:25" hidden="1" x14ac:dyDescent="0.35"/>
    <row r="7" spans="2:25" ht="15" thickBot="1" x14ac:dyDescent="0.4">
      <c r="W7" t="s">
        <v>7</v>
      </c>
    </row>
    <row r="8" spans="2:25" ht="24" customHeight="1" thickBot="1" x14ac:dyDescent="0.6">
      <c r="C8" s="115"/>
      <c r="D8" s="115"/>
      <c r="E8" s="115"/>
      <c r="F8" s="115"/>
      <c r="G8" s="115"/>
      <c r="H8" s="115"/>
      <c r="I8" s="115"/>
      <c r="J8" s="146" t="s">
        <v>94</v>
      </c>
      <c r="K8" s="116" t="s">
        <v>93</v>
      </c>
      <c r="L8" s="117" t="s">
        <v>95</v>
      </c>
      <c r="M8" s="117" t="s">
        <v>96</v>
      </c>
      <c r="N8" s="117" t="s">
        <v>97</v>
      </c>
      <c r="O8" s="117" t="s">
        <v>98</v>
      </c>
      <c r="P8" s="118" t="s">
        <v>117</v>
      </c>
      <c r="Q8" s="112" t="s">
        <v>99</v>
      </c>
      <c r="S8" t="s">
        <v>90</v>
      </c>
      <c r="T8" t="s">
        <v>115</v>
      </c>
    </row>
    <row r="9" spans="2:25" ht="24" customHeight="1" thickBot="1" x14ac:dyDescent="0.6">
      <c r="C9" s="280" t="s">
        <v>101</v>
      </c>
      <c r="D9" s="281"/>
      <c r="E9" s="115"/>
      <c r="F9" s="115"/>
      <c r="G9" s="276" t="s">
        <v>102</v>
      </c>
      <c r="H9" s="277"/>
      <c r="I9" s="115"/>
      <c r="J9" s="131">
        <f t="shared" ref="J9:J22" si="0">RANK(P9,$P$9:$P$22,0)</f>
        <v>7</v>
      </c>
      <c r="K9" s="119" t="str">
        <f>Knockout[[#This Row],[Column5]]</f>
        <v>Avery &amp; Kayla</v>
      </c>
      <c r="L9" s="120" t="str">
        <f>LEFT(Knockout[[#This Row],[Column5]],FIND(" ",Knockout[[#This Row],[Column5]],1))</f>
        <v xml:space="preserve">Avery </v>
      </c>
      <c r="M9" s="120" t="str">
        <f t="shared" ref="M9:M22" si="1">RIGHT(Q9,LEN(Q9)-FIND("*",SUBSTITUTE(Q9," ","*",LEN(Q9)-LEN(SUBSTITUTE(Q9," ","")))))</f>
        <v>Kayla</v>
      </c>
      <c r="N9" s="120">
        <f t="shared" ref="N9:N22" si="2">IF($C$10=M9,10,IF($C$11=M9,8,IF($C$12=M9,6,(IF($C$13=M9,5,(IF($C$14=M9,4,IF($C$15=M9,3,IF($C$16=M9,2,IF($C$17=M9,1,0))))))))))</f>
        <v>0</v>
      </c>
      <c r="O9" s="120">
        <f t="shared" ref="O9:O22" si="3">IF($G$10=L9,10,IF($G$11=L9,8,IF($G$12=L9,6,(IF($G$13=L9,5,(IF($G$14=L9,4,IF($G$15=L9,3,IF($G$16=L9,2,IF($G$17=L9,1,0))))))))))</f>
        <v>4</v>
      </c>
      <c r="P9" s="123">
        <f t="shared" ref="P9:P22" si="4">SUM(N9:O9)</f>
        <v>4</v>
      </c>
      <c r="Q9" s="197" t="str">
        <f>Scoreboard!C4</f>
        <v>Avery &amp; Kayla</v>
      </c>
      <c r="S9">
        <f>IF(P9&lt;&gt;0,SUM(N9:O9)," ")</f>
        <v>4</v>
      </c>
      <c r="T9" s="148" t="str">
        <f ca="1">IFERROR(OFFSET($K$9,MATCH(LARGE($S$9:$S$22,1),$S$9:$S$22,0)-1,0)," ")</f>
        <v>Jesse &amp; Sarah</v>
      </c>
      <c r="U9" s="148"/>
    </row>
    <row r="10" spans="2:25" ht="24" customHeight="1" thickBot="1" x14ac:dyDescent="0.6">
      <c r="B10" s="115">
        <v>1</v>
      </c>
      <c r="C10" s="278" t="s">
        <v>192</v>
      </c>
      <c r="D10" s="279"/>
      <c r="E10" s="115"/>
      <c r="F10" s="115">
        <v>1</v>
      </c>
      <c r="G10" s="278" t="s">
        <v>200</v>
      </c>
      <c r="H10" s="279"/>
      <c r="I10" s="115"/>
      <c r="J10" s="132">
        <f t="shared" si="0"/>
        <v>3</v>
      </c>
      <c r="K10" s="121" t="str">
        <f>Knockout[[#This Row],[Column5]]</f>
        <v>JG &amp; Paige</v>
      </c>
      <c r="L10" s="120" t="str">
        <f>LEFT(Knockout[[#This Row],[Column5]],FIND(" ",Knockout[[#This Row],[Column5]],1))</f>
        <v xml:space="preserve">JG </v>
      </c>
      <c r="M10" s="122" t="str">
        <f t="shared" si="1"/>
        <v>Paige</v>
      </c>
      <c r="N10" s="122">
        <f t="shared" si="2"/>
        <v>4</v>
      </c>
      <c r="O10" s="122">
        <f t="shared" si="3"/>
        <v>6</v>
      </c>
      <c r="P10" s="123">
        <f t="shared" si="4"/>
        <v>10</v>
      </c>
      <c r="Q10" s="113" t="str">
        <f>Scoreboard!C5</f>
        <v>JG &amp; Paige</v>
      </c>
      <c r="S10">
        <f t="shared" ref="S10:S22" si="5">IF(P10&lt;&gt;0,SUM(N10:O10)," ")</f>
        <v>10</v>
      </c>
      <c r="T10" s="148" t="str">
        <f ca="1">IFERROR(OFFSET($K$9,MATCH(LARGE($S$9:$S$22,2),$S$9:$S$22,0)-1,0)," ")</f>
        <v>Ty &amp; Bree</v>
      </c>
      <c r="U10" s="148"/>
    </row>
    <row r="11" spans="2:25" ht="24" customHeight="1" thickBot="1" x14ac:dyDescent="0.6">
      <c r="B11" s="115">
        <v>2</v>
      </c>
      <c r="C11" s="274" t="s">
        <v>193</v>
      </c>
      <c r="D11" s="275"/>
      <c r="E11" s="115"/>
      <c r="F11" s="115">
        <v>2</v>
      </c>
      <c r="G11" s="274" t="s">
        <v>201</v>
      </c>
      <c r="H11" s="275"/>
      <c r="I11" s="115"/>
      <c r="J11" s="132">
        <f t="shared" si="0"/>
        <v>6</v>
      </c>
      <c r="K11" s="121" t="str">
        <f>Knockout[[#This Row],[Column5]]</f>
        <v>Sheldon &amp; Carly</v>
      </c>
      <c r="L11" s="122" t="str">
        <f>LEFT(Knockout[[#This Row],[Column5]],FIND(" ",Knockout[[#This Row],[Column5]],1))</f>
        <v xml:space="preserve">Sheldon </v>
      </c>
      <c r="M11" s="122" t="str">
        <f t="shared" si="1"/>
        <v>Carly</v>
      </c>
      <c r="N11" s="122">
        <f t="shared" si="2"/>
        <v>5</v>
      </c>
      <c r="O11" s="122">
        <f t="shared" si="3"/>
        <v>0</v>
      </c>
      <c r="P11" s="123">
        <f t="shared" si="4"/>
        <v>5</v>
      </c>
      <c r="Q11" s="113" t="str">
        <f>Scoreboard!C6</f>
        <v>Sheldon &amp; Carly</v>
      </c>
      <c r="S11">
        <f t="shared" si="5"/>
        <v>5</v>
      </c>
      <c r="T11" s="148" t="str">
        <f ca="1">IFERROR(OFFSET($K$9,MATCH(LARGE($S$9:$S$22,3),$S$9:$S$22,0)-1,0)," ")</f>
        <v>JG &amp; Paige</v>
      </c>
      <c r="U11" s="148"/>
    </row>
    <row r="12" spans="2:25" ht="24" customHeight="1" thickBot="1" x14ac:dyDescent="0.6">
      <c r="B12" s="115">
        <v>3</v>
      </c>
      <c r="C12" s="274" t="s">
        <v>194</v>
      </c>
      <c r="D12" s="275"/>
      <c r="E12" s="115"/>
      <c r="F12" s="115">
        <v>3</v>
      </c>
      <c r="G12" s="274" t="s">
        <v>202</v>
      </c>
      <c r="H12" s="275"/>
      <c r="I12" s="115"/>
      <c r="J12" s="132">
        <f t="shared" si="0"/>
        <v>2</v>
      </c>
      <c r="K12" s="121" t="str">
        <f>Knockout[[#This Row],[Column5]]</f>
        <v>Ty &amp; Bree</v>
      </c>
      <c r="L12" s="122" t="str">
        <f>LEFT(Knockout[[#This Row],[Column5]],FIND(" ",Knockout[[#This Row],[Column5]],1))</f>
        <v xml:space="preserve">Ty </v>
      </c>
      <c r="M12" s="122" t="str">
        <f t="shared" si="1"/>
        <v>Bree</v>
      </c>
      <c r="N12" s="122">
        <f t="shared" si="2"/>
        <v>6</v>
      </c>
      <c r="O12" s="122">
        <f t="shared" si="3"/>
        <v>10</v>
      </c>
      <c r="P12" s="123">
        <f t="shared" si="4"/>
        <v>16</v>
      </c>
      <c r="Q12" s="113" t="str">
        <f>Scoreboard!C7</f>
        <v>Ty &amp; Bree</v>
      </c>
      <c r="S12">
        <f>IF(P12&lt;&gt;0,SUM(N12:O12)," ")</f>
        <v>16</v>
      </c>
      <c r="T12" s="148" t="str">
        <f ca="1">IFERROR(OFFSET($K$9,MATCH(LARGE($S$9:$S$22,4),$S$9:$S$22,0)-1,0)," ")</f>
        <v>Blake &amp; Sherbert</v>
      </c>
      <c r="U12" s="148"/>
    </row>
    <row r="13" spans="2:25" ht="24" customHeight="1" thickBot="1" x14ac:dyDescent="0.6">
      <c r="B13" s="115">
        <v>4</v>
      </c>
      <c r="C13" s="274" t="s">
        <v>195</v>
      </c>
      <c r="D13" s="275"/>
      <c r="E13" s="115"/>
      <c r="F13" s="115">
        <v>4</v>
      </c>
      <c r="G13" s="274" t="s">
        <v>203</v>
      </c>
      <c r="H13" s="275"/>
      <c r="I13" s="115"/>
      <c r="J13" s="132">
        <f t="shared" si="0"/>
        <v>1</v>
      </c>
      <c r="K13" s="121" t="str">
        <f>Knockout[[#This Row],[Column5]]</f>
        <v>Jesse &amp; Sarah</v>
      </c>
      <c r="L13" s="122" t="str">
        <f>LEFT(Knockout[[#This Row],[Column5]],FIND(" ",Knockout[[#This Row],[Column5]],1))</f>
        <v xml:space="preserve">Jesse </v>
      </c>
      <c r="M13" s="122" t="str">
        <f t="shared" si="1"/>
        <v>Sarah</v>
      </c>
      <c r="N13" s="122">
        <f t="shared" si="2"/>
        <v>10</v>
      </c>
      <c r="O13" s="122">
        <f t="shared" si="3"/>
        <v>8</v>
      </c>
      <c r="P13" s="123">
        <f t="shared" si="4"/>
        <v>18</v>
      </c>
      <c r="Q13" s="113" t="str">
        <f>Scoreboard!C8</f>
        <v>Jesse &amp; Sarah</v>
      </c>
      <c r="S13">
        <f t="shared" si="5"/>
        <v>18</v>
      </c>
      <c r="T13" s="148" t="str">
        <f ca="1">IFERROR(OFFSET($K$9,MATCH(LARGE($S$9:$S$22,5),$S$9:$S$22,0)-1,0)," ")</f>
        <v>Chris &amp; Shelby</v>
      </c>
      <c r="U13" s="148"/>
    </row>
    <row r="14" spans="2:25" ht="24" customHeight="1" thickBot="1" x14ac:dyDescent="0.6">
      <c r="B14" s="115">
        <v>5</v>
      </c>
      <c r="C14" s="274" t="s">
        <v>196</v>
      </c>
      <c r="D14" s="275"/>
      <c r="E14" s="115"/>
      <c r="F14" s="115">
        <v>5</v>
      </c>
      <c r="G14" s="274" t="s">
        <v>204</v>
      </c>
      <c r="H14" s="275"/>
      <c r="I14" s="115"/>
      <c r="J14" s="132">
        <f t="shared" si="0"/>
        <v>5</v>
      </c>
      <c r="K14" s="121" t="str">
        <f>Knockout[[#This Row],[Column5]]</f>
        <v>Chris &amp; Shelby</v>
      </c>
      <c r="L14" s="122" t="str">
        <f>LEFT(Knockout[[#This Row],[Column5]],FIND(" ",Knockout[[#This Row],[Column5]],1))</f>
        <v xml:space="preserve">Chris </v>
      </c>
      <c r="M14" s="122" t="str">
        <f t="shared" si="1"/>
        <v>Shelby</v>
      </c>
      <c r="N14" s="122">
        <f t="shared" si="2"/>
        <v>2</v>
      </c>
      <c r="O14" s="122">
        <f t="shared" si="3"/>
        <v>5</v>
      </c>
      <c r="P14" s="123">
        <f t="shared" si="4"/>
        <v>7</v>
      </c>
      <c r="Q14" s="113" t="str">
        <f>Scoreboard!C9</f>
        <v>Chris &amp; Shelby</v>
      </c>
      <c r="S14">
        <f t="shared" si="5"/>
        <v>7</v>
      </c>
      <c r="T14" s="148" t="str">
        <f ca="1">IFERROR(OFFSET($K$9,MATCH(LARGE($S$9:$S$22,6),$S$9:$S$22,0)-1,0)," ")</f>
        <v>Sheldon &amp; Carly</v>
      </c>
      <c r="U14" s="148"/>
    </row>
    <row r="15" spans="2:25" ht="24" customHeight="1" thickBot="1" x14ac:dyDescent="0.6">
      <c r="B15" s="115">
        <v>6</v>
      </c>
      <c r="C15" s="274" t="s">
        <v>197</v>
      </c>
      <c r="D15" s="275"/>
      <c r="E15" s="115"/>
      <c r="F15" s="115">
        <v>6</v>
      </c>
      <c r="G15" s="274" t="s">
        <v>205</v>
      </c>
      <c r="H15" s="275"/>
      <c r="I15" s="115"/>
      <c r="J15" s="132">
        <f t="shared" si="0"/>
        <v>10</v>
      </c>
      <c r="K15" s="121" t="str">
        <f>Knockout[[#This Row],[Column5]]</f>
        <v>Alex &amp; Rachel</v>
      </c>
      <c r="L15" s="122" t="str">
        <f>LEFT(Knockout[[#This Row],[Column5]],FIND(" ",Knockout[[#This Row],[Column5]],1))</f>
        <v xml:space="preserve">Alex </v>
      </c>
      <c r="M15" s="122" t="str">
        <f t="shared" si="1"/>
        <v>Rachel</v>
      </c>
      <c r="N15" s="122">
        <f t="shared" si="2"/>
        <v>0</v>
      </c>
      <c r="O15" s="122">
        <f t="shared" si="3"/>
        <v>2</v>
      </c>
      <c r="P15" s="123">
        <f t="shared" si="4"/>
        <v>2</v>
      </c>
      <c r="Q15" s="113" t="str">
        <f>Scoreboard!C10</f>
        <v>Alex &amp; Rachel</v>
      </c>
      <c r="S15">
        <f t="shared" si="5"/>
        <v>2</v>
      </c>
      <c r="T15" s="148" t="str">
        <f ca="1">IFERROR(OFFSET($K$9,MATCH(LARGE($S$9:$S$22,7),$S$9:$S$22,0)-1,0)," ")</f>
        <v>Avery &amp; Kayla</v>
      </c>
      <c r="U15" s="148"/>
    </row>
    <row r="16" spans="2:25" ht="24" customHeight="1" thickBot="1" x14ac:dyDescent="0.6">
      <c r="B16" s="115">
        <v>7</v>
      </c>
      <c r="C16" s="274" t="s">
        <v>198</v>
      </c>
      <c r="D16" s="275"/>
      <c r="E16" s="115"/>
      <c r="F16" s="115">
        <v>7</v>
      </c>
      <c r="G16" s="274" t="s">
        <v>206</v>
      </c>
      <c r="H16" s="275"/>
      <c r="I16" s="115"/>
      <c r="J16" s="132">
        <f t="shared" si="0"/>
        <v>9</v>
      </c>
      <c r="K16" s="121" t="str">
        <f>Knockout[[#This Row],[Column5]]</f>
        <v>Dean &amp; Misty</v>
      </c>
      <c r="L16" s="122" t="str">
        <f>LEFT(Knockout[[#This Row],[Column5]],FIND(" ",Knockout[[#This Row],[Column5]],1))</f>
        <v xml:space="preserve">Dean </v>
      </c>
      <c r="M16" s="122" t="str">
        <f t="shared" si="1"/>
        <v>Misty</v>
      </c>
      <c r="N16" s="122">
        <f t="shared" si="2"/>
        <v>0</v>
      </c>
      <c r="O16" s="122">
        <f t="shared" si="3"/>
        <v>3</v>
      </c>
      <c r="P16" s="123">
        <f t="shared" si="4"/>
        <v>3</v>
      </c>
      <c r="Q16" s="183" t="str">
        <f>Scoreboard!C11</f>
        <v>Dean &amp; Misty</v>
      </c>
      <c r="S16">
        <f t="shared" si="5"/>
        <v>3</v>
      </c>
      <c r="T16" s="148" t="str">
        <f ca="1">IFERROR(OFFSET($K$9,MATCH(LARGE($S$9:$S$22,8),$S$9:$S$22,0)-1,0), " ")</f>
        <v>Avery &amp; Kayla</v>
      </c>
      <c r="U16" s="148"/>
    </row>
    <row r="17" spans="2:21" ht="24" customHeight="1" thickBot="1" x14ac:dyDescent="0.6">
      <c r="B17" s="115">
        <v>8</v>
      </c>
      <c r="C17" s="274" t="s">
        <v>199</v>
      </c>
      <c r="D17" s="275"/>
      <c r="E17" s="115"/>
      <c r="F17" s="115">
        <v>8</v>
      </c>
      <c r="G17" s="274" t="s">
        <v>207</v>
      </c>
      <c r="H17" s="275"/>
      <c r="I17" s="115"/>
      <c r="J17" s="132">
        <f t="shared" si="0"/>
        <v>7</v>
      </c>
      <c r="K17" s="121" t="str">
        <f>Knockout[[#This Row],[Column5]]</f>
        <v>Austin &amp; Katelyn</v>
      </c>
      <c r="L17" s="122" t="str">
        <f>LEFT(Knockout[[#This Row],[Column5]],FIND(" ",Knockout[[#This Row],[Column5]],1))</f>
        <v xml:space="preserve">Austin </v>
      </c>
      <c r="M17" s="122" t="str">
        <f t="shared" si="1"/>
        <v>Katelyn</v>
      </c>
      <c r="N17" s="122">
        <f t="shared" si="2"/>
        <v>3</v>
      </c>
      <c r="O17" s="122">
        <f t="shared" si="3"/>
        <v>1</v>
      </c>
      <c r="P17" s="123">
        <f t="shared" si="4"/>
        <v>4</v>
      </c>
      <c r="Q17" s="113" t="str">
        <f>Scoreboard!C12</f>
        <v>Austin &amp; Katelyn</v>
      </c>
      <c r="S17">
        <f t="shared" si="5"/>
        <v>4</v>
      </c>
      <c r="U17" s="148"/>
    </row>
    <row r="18" spans="2:21" ht="24" customHeight="1" x14ac:dyDescent="0.55000000000000004">
      <c r="E18" s="115"/>
      <c r="I18" s="115"/>
      <c r="J18" s="132">
        <f t="shared" si="0"/>
        <v>12</v>
      </c>
      <c r="K18" s="121" t="str">
        <f>Knockout[[#This Row],[Column5]]</f>
        <v>B-Dave &amp; Kylie</v>
      </c>
      <c r="L18" s="122" t="str">
        <f>LEFT(Knockout[[#This Row],[Column5]],FIND(" ",Knockout[[#This Row],[Column5]],1))</f>
        <v xml:space="preserve">B-Dave </v>
      </c>
      <c r="M18" s="122" t="str">
        <f t="shared" si="1"/>
        <v>Kylie</v>
      </c>
      <c r="N18" s="122">
        <f t="shared" si="2"/>
        <v>0</v>
      </c>
      <c r="O18" s="122">
        <f t="shared" si="3"/>
        <v>0</v>
      </c>
      <c r="P18" s="123">
        <f t="shared" si="4"/>
        <v>0</v>
      </c>
      <c r="Q18" s="197" t="str">
        <f>Scoreboard!C13</f>
        <v>B-Dave &amp; Kylie</v>
      </c>
      <c r="S18" t="str">
        <f t="shared" si="5"/>
        <v xml:space="preserve"> </v>
      </c>
    </row>
    <row r="19" spans="2:21" ht="24" customHeight="1" x14ac:dyDescent="0.55000000000000004">
      <c r="C19" s="115"/>
      <c r="D19" s="115"/>
      <c r="E19" s="115"/>
      <c r="F19" s="115"/>
      <c r="G19" s="115"/>
      <c r="H19" s="115"/>
      <c r="I19" s="115"/>
      <c r="J19" s="132">
        <f t="shared" si="0"/>
        <v>11</v>
      </c>
      <c r="K19" s="121" t="str">
        <f>Knockout[[#This Row],[Column5]]</f>
        <v>Donavin &amp; Sheri</v>
      </c>
      <c r="L19" s="122" t="str">
        <f>LEFT(Knockout[[#This Row],[Column5]],FIND(" ",Knockout[[#This Row],[Column5]],1))</f>
        <v xml:space="preserve">Donavin </v>
      </c>
      <c r="M19" s="122" t="str">
        <f t="shared" si="1"/>
        <v>Sheri</v>
      </c>
      <c r="N19" s="122">
        <f t="shared" si="2"/>
        <v>1</v>
      </c>
      <c r="O19" s="122">
        <f t="shared" si="3"/>
        <v>0</v>
      </c>
      <c r="P19" s="123">
        <f t="shared" si="4"/>
        <v>1</v>
      </c>
      <c r="Q19" s="113" t="str">
        <f>Scoreboard!C14</f>
        <v>Donavin &amp; Sheri</v>
      </c>
      <c r="S19">
        <f t="shared" si="5"/>
        <v>1</v>
      </c>
    </row>
    <row r="20" spans="2:21" ht="24" customHeight="1" x14ac:dyDescent="0.55000000000000004">
      <c r="C20" s="115"/>
      <c r="D20" s="115"/>
      <c r="E20" s="115"/>
      <c r="F20" s="115"/>
      <c r="G20" s="115"/>
      <c r="H20" s="115"/>
      <c r="I20" s="115"/>
      <c r="J20" s="132">
        <f t="shared" si="0"/>
        <v>12</v>
      </c>
      <c r="K20" s="124" t="str">
        <f>Knockout[[#This Row],[Column5]]</f>
        <v>Trevor &amp; Callie</v>
      </c>
      <c r="L20" s="122" t="str">
        <f>LEFT(Knockout[[#This Row],[Column5]],FIND(" ",Knockout[[#This Row],[Column5]],1))</f>
        <v xml:space="preserve">Trevor </v>
      </c>
      <c r="M20" s="122" t="str">
        <f t="shared" si="1"/>
        <v>Callie</v>
      </c>
      <c r="N20" s="122">
        <f t="shared" si="2"/>
        <v>0</v>
      </c>
      <c r="O20" s="122">
        <f t="shared" si="3"/>
        <v>0</v>
      </c>
      <c r="P20" s="125">
        <f t="shared" si="4"/>
        <v>0</v>
      </c>
      <c r="Q20" s="113" t="str">
        <f>Scoreboard!C15</f>
        <v>Trevor &amp; Callie</v>
      </c>
      <c r="S20" t="str">
        <f t="shared" si="5"/>
        <v xml:space="preserve"> </v>
      </c>
    </row>
    <row r="21" spans="2:21" ht="24" customHeight="1" x14ac:dyDescent="0.55000000000000004">
      <c r="C21" s="115"/>
      <c r="D21" s="115"/>
      <c r="E21" s="115"/>
      <c r="F21" s="115"/>
      <c r="G21" s="115"/>
      <c r="H21" s="115"/>
      <c r="I21" s="115"/>
      <c r="J21" s="132">
        <f t="shared" si="0"/>
        <v>4</v>
      </c>
      <c r="K21" s="121" t="str">
        <f>Knockout[[#This Row],[Column5]]</f>
        <v>Blake &amp; Sherbert</v>
      </c>
      <c r="L21" s="122" t="str">
        <f>LEFT(Knockout[[#This Row],[Column5]],FIND(" ",Knockout[[#This Row],[Column5]],1))</f>
        <v xml:space="preserve">Blake </v>
      </c>
      <c r="M21" s="122" t="str">
        <f t="shared" si="1"/>
        <v>Sherbert</v>
      </c>
      <c r="N21" s="122">
        <f t="shared" si="2"/>
        <v>8</v>
      </c>
      <c r="O21" s="122">
        <f t="shared" si="3"/>
        <v>0</v>
      </c>
      <c r="P21" s="123">
        <f t="shared" si="4"/>
        <v>8</v>
      </c>
      <c r="Q21" s="113" t="str">
        <f>Scoreboard!C16</f>
        <v>Blake &amp; Sherbert</v>
      </c>
      <c r="S21">
        <f t="shared" si="5"/>
        <v>8</v>
      </c>
    </row>
    <row r="22" spans="2:21" ht="24" customHeight="1" thickBot="1" x14ac:dyDescent="0.6">
      <c r="C22" s="115"/>
      <c r="D22" s="115"/>
      <c r="E22" s="115"/>
      <c r="F22" s="115"/>
      <c r="G22" s="115"/>
      <c r="H22" s="115"/>
      <c r="I22" s="115"/>
      <c r="J22" s="147">
        <f t="shared" si="0"/>
        <v>12</v>
      </c>
      <c r="K22" s="124" t="str">
        <f>Knockout[[#This Row],[Column5]]</f>
        <v>Henry &amp; Danielle</v>
      </c>
      <c r="L22" s="122" t="str">
        <f>LEFT(Knockout[[#This Row],[Column5]],FIND(" ",Knockout[[#This Row],[Column5]],1))</f>
        <v xml:space="preserve">Henry </v>
      </c>
      <c r="M22" s="122" t="str">
        <f t="shared" si="1"/>
        <v>Danielle</v>
      </c>
      <c r="N22" s="122">
        <f t="shared" si="2"/>
        <v>0</v>
      </c>
      <c r="O22" s="122">
        <f t="shared" si="3"/>
        <v>0</v>
      </c>
      <c r="P22" s="125">
        <f t="shared" si="4"/>
        <v>0</v>
      </c>
      <c r="Q22" s="197" t="str">
        <f>Scoreboard!C17</f>
        <v>Henry &amp; Danielle</v>
      </c>
      <c r="S22" t="str">
        <f t="shared" si="5"/>
        <v xml:space="preserve"> </v>
      </c>
    </row>
    <row r="23" spans="2:21" ht="23.5" x14ac:dyDescent="0.55000000000000004">
      <c r="C23" s="115"/>
      <c r="D23" s="115"/>
      <c r="E23" s="115"/>
      <c r="F23" s="115"/>
      <c r="G23" s="115"/>
      <c r="H23" s="115"/>
      <c r="I23" s="115"/>
      <c r="J23" s="115"/>
    </row>
  </sheetData>
  <mergeCells count="19">
    <mergeCell ref="U3:W3"/>
    <mergeCell ref="C15:D15"/>
    <mergeCell ref="G15:H15"/>
    <mergeCell ref="C16:D16"/>
    <mergeCell ref="C17:D17"/>
    <mergeCell ref="C9:D9"/>
    <mergeCell ref="C10:D10"/>
    <mergeCell ref="C11:D11"/>
    <mergeCell ref="C12:D12"/>
    <mergeCell ref="C13:D13"/>
    <mergeCell ref="C14:D14"/>
    <mergeCell ref="G16:H16"/>
    <mergeCell ref="G17:H17"/>
    <mergeCell ref="G9:H9"/>
    <mergeCell ref="G10:H10"/>
    <mergeCell ref="G11:H11"/>
    <mergeCell ref="G12:H12"/>
    <mergeCell ref="G13:H13"/>
    <mergeCell ref="G14:H14"/>
  </mergeCells>
  <conditionalFormatting sqref="J9:J22">
    <cfRule type="cellIs" dxfId="72" priority="1" operator="greaterThanOrEqual">
      <formula>9</formula>
    </cfRule>
  </conditionalFormatting>
  <conditionalFormatting sqref="G10:H17">
    <cfRule type="duplicateValues" dxfId="71" priority="68"/>
  </conditionalFormatting>
  <conditionalFormatting sqref="C10:D17">
    <cfRule type="duplicateValues" dxfId="70" priority="69"/>
  </conditionalFormatting>
  <dataValidations count="2">
    <dataValidation type="list" allowBlank="1" showInputMessage="1" showErrorMessage="1" sqref="C10:D17">
      <formula1>$M$9:$M$22</formula1>
    </dataValidation>
    <dataValidation type="list" allowBlank="1" showInputMessage="1" showErrorMessage="1" sqref="G10:H17">
      <formula1>$L$9:$L$22</formula1>
    </dataValidation>
  </dataValidations>
  <hyperlinks>
    <hyperlink ref="U3" location="Scoreboard!A1" display="Return to Scoreboard"/>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showRowColHeaders="0" topLeftCell="A9" zoomScale="90" zoomScaleNormal="90" workbookViewId="0">
      <selection activeCell="I11" sqref="I11:J11"/>
    </sheetView>
  </sheetViews>
  <sheetFormatPr defaultRowHeight="14.5" x14ac:dyDescent="0.35"/>
  <cols>
    <col min="1" max="1" width="5.453125" customWidth="1"/>
    <col min="2" max="2" width="21.08984375" customWidth="1"/>
    <col min="3" max="3" width="4.453125" customWidth="1"/>
    <col min="4" max="4" width="21.08984375" customWidth="1"/>
    <col min="5" max="5" width="4.453125" customWidth="1"/>
    <col min="6" max="6" width="21.08984375" customWidth="1"/>
    <col min="7" max="7" width="4.453125" customWidth="1"/>
    <col min="8" max="8" width="21.08984375" customWidth="1"/>
    <col min="9" max="9" width="19.54296875" style="223" customWidth="1"/>
    <col min="10" max="10" width="14.6328125" style="223" customWidth="1"/>
    <col min="12" max="12" width="23.6328125" customWidth="1"/>
    <col min="14" max="14" width="2.90625" hidden="1" customWidth="1"/>
    <col min="15" max="15" width="2.90625" customWidth="1"/>
    <col min="16" max="16" width="4.26953125" customWidth="1"/>
  </cols>
  <sheetData>
    <row r="1" spans="1:14" s="61" customFormat="1" ht="24" hidden="1" customHeight="1" x14ac:dyDescent="0.35">
      <c r="A1" s="70"/>
      <c r="B1" s="71"/>
      <c r="C1" s="72"/>
      <c r="D1" s="71"/>
      <c r="E1" s="72"/>
      <c r="F1" s="71"/>
      <c r="G1" s="71"/>
      <c r="H1" s="73" t="b">
        <f>kubb</f>
        <v>1</v>
      </c>
      <c r="I1" s="219"/>
      <c r="J1" s="220"/>
    </row>
    <row r="2" spans="1:14" s="61" customFormat="1" hidden="1" x14ac:dyDescent="0.35">
      <c r="A2" s="289"/>
      <c r="B2" s="289"/>
      <c r="C2" s="289"/>
      <c r="D2" s="289"/>
      <c r="E2" s="63"/>
      <c r="F2" s="74"/>
      <c r="G2" s="62"/>
      <c r="H2" s="73" t="b">
        <f>kubb1</f>
        <v>1</v>
      </c>
      <c r="I2" s="221"/>
      <c r="J2" s="222"/>
    </row>
    <row r="3" spans="1:14" hidden="1" x14ac:dyDescent="0.35"/>
    <row r="4" spans="1:14" ht="30" hidden="1" x14ac:dyDescent="0.6">
      <c r="A4" s="14"/>
      <c r="B4" s="14"/>
      <c r="C4" s="15"/>
      <c r="D4" s="15"/>
      <c r="E4" s="15"/>
      <c r="G4" s="15"/>
      <c r="I4" s="224"/>
      <c r="J4" s="224"/>
    </row>
    <row r="5" spans="1:14" ht="15.5" hidden="1" x14ac:dyDescent="0.35">
      <c r="A5" s="16"/>
    </row>
    <row r="6" spans="1:14" hidden="1" x14ac:dyDescent="0.35">
      <c r="D6" s="18"/>
      <c r="E6" s="19"/>
      <c r="F6" s="18"/>
      <c r="G6" s="18"/>
      <c r="H6" s="18"/>
    </row>
    <row r="7" spans="1:14" hidden="1" x14ac:dyDescent="0.35">
      <c r="A7" s="23"/>
      <c r="B7" s="20"/>
      <c r="D7" s="18"/>
      <c r="E7" s="19"/>
      <c r="F7" s="18"/>
      <c r="G7" s="18"/>
      <c r="H7" s="18"/>
      <c r="I7" s="225"/>
      <c r="J7" s="153"/>
    </row>
    <row r="8" spans="1:14" hidden="1" x14ac:dyDescent="0.35">
      <c r="A8" s="23"/>
      <c r="B8" s="20"/>
      <c r="D8" s="18"/>
      <c r="E8" s="19"/>
      <c r="F8" s="18"/>
      <c r="G8" s="18"/>
      <c r="H8" s="18"/>
      <c r="I8" s="225"/>
      <c r="J8" s="153"/>
    </row>
    <row r="9" spans="1:14" ht="10" customHeight="1" x14ac:dyDescent="0.35">
      <c r="A9" s="23"/>
      <c r="B9" s="20"/>
      <c r="D9" s="18"/>
      <c r="E9" s="19"/>
      <c r="F9" s="18"/>
      <c r="G9" s="18"/>
      <c r="H9" s="18"/>
      <c r="I9" s="225"/>
      <c r="J9" s="153"/>
    </row>
    <row r="10" spans="1:14" ht="25.5" thickBot="1" x14ac:dyDescent="0.55000000000000004">
      <c r="A10" s="23"/>
      <c r="B10" s="24"/>
      <c r="C10" s="23"/>
      <c r="D10" s="102" t="s">
        <v>78</v>
      </c>
      <c r="E10" s="52"/>
      <c r="F10" s="18"/>
      <c r="G10" s="18"/>
      <c r="H10" s="18"/>
    </row>
    <row r="11" spans="1:14" ht="20" x14ac:dyDescent="0.4">
      <c r="A11" s="36"/>
      <c r="B11" s="25"/>
      <c r="C11" s="25"/>
      <c r="D11" s="18"/>
      <c r="E11" s="26"/>
      <c r="F11" s="18"/>
      <c r="G11" s="18"/>
      <c r="H11" s="18"/>
      <c r="I11" s="290" t="s">
        <v>73</v>
      </c>
      <c r="J11" s="290"/>
    </row>
    <row r="12" spans="1:14" ht="15" thickBot="1" x14ac:dyDescent="0.4">
      <c r="A12" s="36"/>
      <c r="B12" s="25"/>
      <c r="C12" s="25"/>
      <c r="E12" s="29"/>
      <c r="F12" s="18"/>
      <c r="J12" s="153"/>
    </row>
    <row r="13" spans="1:14" ht="15" thickBot="1" x14ac:dyDescent="0.4">
      <c r="A13" s="23"/>
      <c r="B13" s="25"/>
      <c r="C13" s="25"/>
      <c r="D13" s="51" t="s">
        <v>72</v>
      </c>
      <c r="E13" s="29"/>
      <c r="F13" s="18"/>
      <c r="J13" s="153"/>
      <c r="K13" s="291" t="s">
        <v>103</v>
      </c>
      <c r="L13" s="126" t="s">
        <v>37</v>
      </c>
      <c r="N13">
        <f>IF($K$13=$H$21,10,IF($K$13=$I$27,6,IF($K$13=$I$31,3," ")))</f>
        <v>10</v>
      </c>
    </row>
    <row r="14" spans="1:14" ht="23" thickBot="1" x14ac:dyDescent="0.5">
      <c r="A14" s="23"/>
      <c r="B14" s="103" t="s">
        <v>79</v>
      </c>
      <c r="C14" s="67"/>
      <c r="D14" s="32">
        <v>3</v>
      </c>
      <c r="F14" s="105" t="s">
        <v>78</v>
      </c>
      <c r="G14" s="54"/>
      <c r="H14" s="18"/>
      <c r="J14" s="153"/>
      <c r="K14" s="292"/>
      <c r="L14" s="126" t="s">
        <v>27</v>
      </c>
      <c r="N14">
        <f t="shared" ref="N14:N15" si="0">IF($K$13=$H$21,10,IF($K$13=$I$27,6,IF($K$13=$I$31,3," ")))</f>
        <v>10</v>
      </c>
    </row>
    <row r="15" spans="1:14" ht="15" thickBot="1" x14ac:dyDescent="0.4">
      <c r="A15" s="8"/>
      <c r="B15" s="8"/>
      <c r="C15" s="35"/>
      <c r="D15" s="18"/>
      <c r="E15" s="29"/>
      <c r="F15" s="18"/>
      <c r="G15" s="29"/>
      <c r="H15" s="18"/>
      <c r="J15" s="153"/>
      <c r="K15" s="293"/>
      <c r="L15" s="126" t="s">
        <v>156</v>
      </c>
      <c r="N15">
        <f t="shared" si="0"/>
        <v>10</v>
      </c>
    </row>
    <row r="16" spans="1:14" ht="15" thickBot="1" x14ac:dyDescent="0.4">
      <c r="A16" s="8"/>
      <c r="B16" s="8"/>
      <c r="C16" s="35"/>
      <c r="D16" s="18"/>
      <c r="E16" s="29"/>
      <c r="F16" s="18"/>
      <c r="G16" s="29"/>
      <c r="H16" s="18"/>
      <c r="J16" s="153"/>
      <c r="K16" s="294" t="s">
        <v>104</v>
      </c>
      <c r="L16" s="127" t="s">
        <v>119</v>
      </c>
      <c r="N16">
        <f>IF($K$16=$H$21,10,IF($K$16=$I$27,6,IF($K$16=$I$31,3," ")))</f>
        <v>3</v>
      </c>
    </row>
    <row r="17" spans="1:14" ht="25.5" thickBot="1" x14ac:dyDescent="0.55000000000000004">
      <c r="A17" s="8"/>
      <c r="B17" s="65">
        <v>1</v>
      </c>
      <c r="C17" s="35"/>
      <c r="D17" s="102" t="s">
        <v>80</v>
      </c>
      <c r="E17" s="53"/>
      <c r="F17" s="18"/>
      <c r="G17" s="29"/>
      <c r="H17" s="18"/>
      <c r="J17" s="153"/>
      <c r="K17" s="295"/>
      <c r="L17" s="127" t="s">
        <v>58</v>
      </c>
      <c r="N17">
        <f t="shared" ref="N17:N18" si="1">IF($K$16=$H$21,10,IF($K$16=$I$27,6,IF($K$16=$I$31,3," ")))</f>
        <v>3</v>
      </c>
    </row>
    <row r="18" spans="1:14" ht="15" thickBot="1" x14ac:dyDescent="0.4">
      <c r="A18" s="8"/>
      <c r="B18" s="8"/>
      <c r="C18" s="35"/>
      <c r="D18" s="18"/>
      <c r="E18" s="19"/>
      <c r="F18" s="18"/>
      <c r="G18" s="29"/>
      <c r="H18" s="18"/>
      <c r="J18" s="153"/>
      <c r="K18" s="296"/>
      <c r="L18" s="127" t="s">
        <v>188</v>
      </c>
      <c r="N18">
        <f t="shared" si="1"/>
        <v>3</v>
      </c>
    </row>
    <row r="19" spans="1:14" ht="15" thickBot="1" x14ac:dyDescent="0.4">
      <c r="B19" s="25"/>
      <c r="C19" s="22"/>
      <c r="D19" s="32"/>
      <c r="E19" s="19"/>
      <c r="G19" s="29"/>
      <c r="H19" s="18"/>
      <c r="J19" s="153"/>
      <c r="K19" s="297" t="s">
        <v>105</v>
      </c>
      <c r="L19" s="128" t="s">
        <v>185</v>
      </c>
      <c r="N19">
        <f>IF($K$19=$H$21,10,IF($K$19=$I$27,6,IF($K$19=$I$31,3," ")))</f>
        <v>6</v>
      </c>
    </row>
    <row r="20" spans="1:14" ht="23" thickBot="1" x14ac:dyDescent="0.5">
      <c r="A20" s="23"/>
      <c r="B20" s="103" t="s">
        <v>80</v>
      </c>
      <c r="C20" s="66"/>
      <c r="D20" s="32"/>
      <c r="E20" s="19"/>
      <c r="G20" s="29"/>
      <c r="H20" s="18"/>
      <c r="J20" s="153"/>
      <c r="K20" s="298"/>
      <c r="L20" s="128" t="s">
        <v>30</v>
      </c>
      <c r="N20">
        <f t="shared" ref="N20:N21" si="2">IF($K$19=$H$21,10,IF($K$19=$I$27,6,IF($K$19=$I$31,3," ")))</f>
        <v>6</v>
      </c>
    </row>
    <row r="21" spans="1:14" ht="23" thickBot="1" x14ac:dyDescent="0.5">
      <c r="A21" s="23"/>
      <c r="B21" s="31"/>
      <c r="C21" s="64"/>
      <c r="D21" s="18"/>
      <c r="E21" s="30" t="s">
        <v>60</v>
      </c>
      <c r="F21" s="32"/>
      <c r="G21" s="34"/>
      <c r="H21" s="105" t="s">
        <v>78</v>
      </c>
      <c r="I21" s="50"/>
      <c r="K21" s="299"/>
      <c r="L21" s="128" t="s">
        <v>168</v>
      </c>
      <c r="N21">
        <f t="shared" si="2"/>
        <v>6</v>
      </c>
    </row>
    <row r="22" spans="1:14" ht="23.5" thickBot="1" x14ac:dyDescent="0.55000000000000004">
      <c r="A22" s="23"/>
      <c r="B22" s="20"/>
      <c r="C22" s="48"/>
      <c r="D22" s="18"/>
      <c r="E22" s="19"/>
      <c r="F22" s="32">
        <v>5</v>
      </c>
      <c r="G22" s="29"/>
      <c r="H22" s="111" t="s">
        <v>61</v>
      </c>
      <c r="I22" s="50"/>
      <c r="J22" s="226"/>
      <c r="K22" s="283" t="s">
        <v>106</v>
      </c>
      <c r="L22" s="130" t="s">
        <v>33</v>
      </c>
      <c r="N22" t="str">
        <f>IF($K$22=$H$21,10,IF($K$22=$I$27,6,IF($K$22=$I$31,3," ")))</f>
        <v xml:space="preserve"> </v>
      </c>
    </row>
    <row r="23" spans="1:14" ht="15" thickBot="1" x14ac:dyDescent="0.4">
      <c r="A23" s="23"/>
      <c r="B23" s="25"/>
      <c r="C23" s="25"/>
      <c r="D23" s="18"/>
      <c r="E23" s="19"/>
      <c r="F23" s="23"/>
      <c r="G23" s="29"/>
      <c r="H23" s="20"/>
      <c r="I23" s="50"/>
      <c r="J23" s="226"/>
      <c r="K23" s="284"/>
      <c r="L23" s="130" t="s">
        <v>28</v>
      </c>
      <c r="N23" t="str">
        <f t="shared" ref="N23:N24" si="3">IF($K$22=$H$21,10,IF($K$22=$I$27,6,IF($K$22=$I$31,3," ")))</f>
        <v xml:space="preserve"> </v>
      </c>
    </row>
    <row r="24" spans="1:14" ht="23" thickBot="1" x14ac:dyDescent="0.5">
      <c r="A24" s="23"/>
      <c r="B24" s="32"/>
      <c r="C24" s="36"/>
      <c r="D24" s="103" t="s">
        <v>81</v>
      </c>
      <c r="E24" s="54"/>
      <c r="F24" s="23"/>
      <c r="G24" s="34"/>
      <c r="H24" s="20"/>
      <c r="I24" s="50"/>
      <c r="J24" s="226"/>
      <c r="K24" s="285"/>
      <c r="L24" s="130"/>
      <c r="N24" t="str">
        <f t="shared" si="3"/>
        <v xml:space="preserve"> </v>
      </c>
    </row>
    <row r="25" spans="1:14" ht="15" thickBot="1" x14ac:dyDescent="0.4">
      <c r="A25" s="23"/>
      <c r="B25" s="25"/>
      <c r="C25" s="25"/>
      <c r="D25" s="18"/>
      <c r="E25" s="26"/>
      <c r="F25" s="23"/>
      <c r="G25" s="34"/>
      <c r="H25" s="20"/>
      <c r="I25" s="50"/>
      <c r="J25" s="226"/>
      <c r="K25" s="286" t="s">
        <v>107</v>
      </c>
      <c r="L25" s="129" t="s">
        <v>165</v>
      </c>
      <c r="N25" t="str">
        <f>IF($K$25=$H$21,10,IF($K$25=$I$27,6,IF($K$25=$I$31,3," ")))</f>
        <v xml:space="preserve"> </v>
      </c>
    </row>
    <row r="26" spans="1:14" ht="15" thickBot="1" x14ac:dyDescent="0.4">
      <c r="A26" s="23"/>
      <c r="B26" s="25"/>
      <c r="C26" s="25"/>
      <c r="D26" s="18"/>
      <c r="E26" s="26"/>
      <c r="F26" s="23"/>
      <c r="G26" s="34"/>
      <c r="H26" s="20"/>
      <c r="I26" s="50"/>
      <c r="J26" s="226"/>
      <c r="K26" s="287"/>
      <c r="L26" s="129" t="s">
        <v>187</v>
      </c>
      <c r="N26" t="str">
        <f t="shared" ref="N26:N27" si="4">IF($K$25=$H$21,10,IF($K$25=$I$27,6,IF($K$25=$I$31,3," ")))</f>
        <v xml:space="preserve"> </v>
      </c>
    </row>
    <row r="27" spans="1:14" ht="23" thickBot="1" x14ac:dyDescent="0.5">
      <c r="A27" s="23"/>
      <c r="B27" s="31"/>
      <c r="C27" s="64"/>
      <c r="D27" s="32"/>
      <c r="F27" s="104" t="s">
        <v>82</v>
      </c>
      <c r="G27" s="53"/>
      <c r="H27" s="32"/>
      <c r="I27" s="227" t="s">
        <v>82</v>
      </c>
      <c r="J27" s="228"/>
      <c r="K27" s="288"/>
      <c r="L27" s="129"/>
      <c r="N27" t="str">
        <f t="shared" si="4"/>
        <v xml:space="preserve"> </v>
      </c>
    </row>
    <row r="28" spans="1:14" ht="22.5" x14ac:dyDescent="0.45">
      <c r="A28" s="36"/>
      <c r="B28" s="108"/>
      <c r="C28" s="25"/>
      <c r="D28" s="51" t="s">
        <v>72</v>
      </c>
      <c r="E28" s="29"/>
      <c r="F28" s="23"/>
      <c r="H28" s="47"/>
      <c r="I28" s="234" t="s">
        <v>183</v>
      </c>
      <c r="J28" s="228"/>
      <c r="K28" s="47"/>
    </row>
    <row r="29" spans="1:14" ht="24" thickBot="1" x14ac:dyDescent="0.6">
      <c r="A29" s="36"/>
      <c r="B29" s="36"/>
      <c r="C29" s="45"/>
      <c r="D29" s="32">
        <v>2</v>
      </c>
      <c r="E29" s="29"/>
      <c r="F29" s="23"/>
      <c r="G29" s="77"/>
      <c r="H29" s="106" t="s">
        <v>81</v>
      </c>
      <c r="J29" s="228"/>
      <c r="K29" s="47"/>
    </row>
    <row r="30" spans="1:14" x14ac:dyDescent="0.35">
      <c r="A30" s="36"/>
      <c r="B30" s="36"/>
      <c r="C30" s="45"/>
      <c r="D30" s="18"/>
      <c r="E30" s="29"/>
      <c r="F30" s="23"/>
      <c r="G30" s="40"/>
      <c r="H30" s="49"/>
      <c r="I30" s="50"/>
      <c r="J30" s="228"/>
      <c r="K30" s="47"/>
    </row>
    <row r="31" spans="1:14" ht="24" thickBot="1" x14ac:dyDescent="0.6">
      <c r="A31" s="36"/>
      <c r="B31" s="32"/>
      <c r="C31" s="36"/>
      <c r="D31" s="103" t="s">
        <v>82</v>
      </c>
      <c r="E31" s="53"/>
      <c r="F31" s="23"/>
      <c r="G31" s="75"/>
      <c r="H31" s="76"/>
      <c r="I31" s="229" t="s">
        <v>81</v>
      </c>
      <c r="J31" s="228"/>
      <c r="K31" s="47"/>
    </row>
    <row r="32" spans="1:14" ht="20" x14ac:dyDescent="0.4">
      <c r="A32" s="36"/>
      <c r="B32" s="36"/>
      <c r="C32" s="45"/>
      <c r="D32" s="18"/>
      <c r="E32" s="19"/>
      <c r="F32" s="23"/>
      <c r="G32" s="77"/>
      <c r="H32" s="32">
        <v>4</v>
      </c>
      <c r="I32" s="110" t="s">
        <v>15</v>
      </c>
      <c r="J32" s="230"/>
      <c r="K32" s="47"/>
      <c r="L32" t="s">
        <v>7</v>
      </c>
    </row>
    <row r="33" spans="1:11" ht="24" thickBot="1" x14ac:dyDescent="0.6">
      <c r="A33" s="36"/>
      <c r="B33" s="36"/>
      <c r="C33" s="45"/>
      <c r="D33" s="18"/>
      <c r="E33" s="19"/>
      <c r="G33" s="77"/>
      <c r="H33" s="107" t="s">
        <v>80</v>
      </c>
      <c r="I33" s="226"/>
      <c r="J33" s="228"/>
      <c r="K33" s="47"/>
    </row>
    <row r="34" spans="1:11" ht="22.5" x14ac:dyDescent="0.45">
      <c r="A34" s="36"/>
      <c r="B34" s="109"/>
      <c r="C34" s="45"/>
      <c r="D34" s="18"/>
      <c r="E34" s="19"/>
      <c r="H34" s="20"/>
      <c r="I34" s="231"/>
      <c r="J34" s="228"/>
      <c r="K34" s="47"/>
    </row>
    <row r="35" spans="1:11" x14ac:dyDescent="0.35">
      <c r="A35" s="23"/>
      <c r="B35" s="36"/>
      <c r="C35" s="27"/>
      <c r="D35" s="23"/>
      <c r="E35" s="27"/>
      <c r="H35" s="47"/>
      <c r="I35" s="226"/>
      <c r="J35" s="226"/>
      <c r="K35" s="47"/>
    </row>
    <row r="36" spans="1:11" x14ac:dyDescent="0.35">
      <c r="A36" s="27"/>
      <c r="B36" s="23"/>
      <c r="C36" s="27"/>
      <c r="D36" s="23"/>
      <c r="E36" s="36"/>
      <c r="J36" s="232"/>
    </row>
    <row r="37" spans="1:11" x14ac:dyDescent="0.35">
      <c r="A37" s="27"/>
      <c r="B37" s="23"/>
      <c r="C37" s="27"/>
      <c r="D37" s="23"/>
      <c r="E37" s="23"/>
      <c r="F37" s="23"/>
      <c r="G37" s="27"/>
      <c r="J37" s="232"/>
    </row>
    <row r="38" spans="1:11" x14ac:dyDescent="0.35">
      <c r="A38" s="27"/>
      <c r="B38" s="23"/>
      <c r="C38" s="27"/>
      <c r="D38" s="23"/>
      <c r="E38" s="23"/>
      <c r="F38" s="23"/>
      <c r="G38" s="27"/>
      <c r="J38" s="232"/>
    </row>
    <row r="39" spans="1:11" x14ac:dyDescent="0.35">
      <c r="A39" s="27"/>
      <c r="B39" s="23"/>
      <c r="C39" s="27"/>
      <c r="D39" s="23"/>
      <c r="E39" s="23"/>
      <c r="F39" s="23"/>
      <c r="G39" s="27"/>
      <c r="J39" s="232"/>
    </row>
    <row r="40" spans="1:11" x14ac:dyDescent="0.35">
      <c r="A40" s="27"/>
      <c r="B40" s="23"/>
      <c r="C40" s="27"/>
      <c r="D40" s="23"/>
      <c r="E40" s="23"/>
      <c r="F40" s="23"/>
      <c r="G40" s="27"/>
      <c r="H40" s="23"/>
      <c r="I40" s="233"/>
      <c r="J40" s="232"/>
    </row>
    <row r="41" spans="1:11" x14ac:dyDescent="0.35">
      <c r="F41" s="23"/>
      <c r="G41" s="27"/>
      <c r="H41" s="23"/>
      <c r="I41" s="233"/>
      <c r="J41" s="232"/>
    </row>
    <row r="42" spans="1:11" x14ac:dyDescent="0.35">
      <c r="A42" s="23"/>
      <c r="B42" s="23"/>
      <c r="C42" s="27"/>
      <c r="D42" s="23"/>
      <c r="E42" s="27"/>
      <c r="F42" s="23"/>
      <c r="G42" s="23"/>
      <c r="H42" s="23"/>
      <c r="I42" s="233"/>
      <c r="J42" s="232"/>
    </row>
    <row r="43" spans="1:11" x14ac:dyDescent="0.35">
      <c r="A43" s="23"/>
      <c r="B43" s="23"/>
      <c r="C43" s="27"/>
      <c r="D43" s="23"/>
      <c r="E43" s="27"/>
      <c r="F43" s="23"/>
      <c r="G43" s="23"/>
      <c r="H43" s="23"/>
      <c r="I43" s="233"/>
      <c r="J43" s="232"/>
    </row>
    <row r="44" spans="1:11" x14ac:dyDescent="0.35">
      <c r="A44" s="23"/>
      <c r="B44" s="23"/>
      <c r="C44" s="27"/>
      <c r="D44" s="23"/>
      <c r="E44" s="27"/>
      <c r="F44" s="23"/>
      <c r="G44" s="23"/>
      <c r="H44" s="23"/>
      <c r="I44" s="233"/>
      <c r="J44" s="232"/>
    </row>
    <row r="45" spans="1:11" x14ac:dyDescent="0.35">
      <c r="A45" s="23"/>
      <c r="B45" s="23"/>
      <c r="C45" s="27"/>
      <c r="D45" s="23"/>
      <c r="E45" s="27"/>
      <c r="F45" s="23"/>
      <c r="G45" s="23"/>
      <c r="H45" s="23"/>
      <c r="I45" s="233"/>
      <c r="J45" s="232"/>
    </row>
    <row r="46" spans="1:11" x14ac:dyDescent="0.35">
      <c r="A46" s="23"/>
      <c r="B46" s="23"/>
      <c r="C46" s="27"/>
      <c r="D46" s="23"/>
      <c r="E46" s="27"/>
      <c r="F46" s="23"/>
      <c r="G46" s="23"/>
      <c r="H46" s="23"/>
      <c r="I46" s="233"/>
      <c r="J46" s="232"/>
    </row>
  </sheetData>
  <mergeCells count="7">
    <mergeCell ref="K22:K24"/>
    <mergeCell ref="K25:K27"/>
    <mergeCell ref="A2:D2"/>
    <mergeCell ref="I11:J11"/>
    <mergeCell ref="K13:K15"/>
    <mergeCell ref="K16:K18"/>
    <mergeCell ref="K19:K21"/>
  </mergeCells>
  <hyperlinks>
    <hyperlink ref="I11"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Scoreboard!$C$4:$C$17</xm:f>
          </x14:formula1>
          <xm:sqref>L13:L27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showRowColHeaders="0" topLeftCell="A8" zoomScale="66" zoomScaleNormal="66" workbookViewId="0">
      <selection activeCell="Q10" sqref="Q10:V12"/>
    </sheetView>
  </sheetViews>
  <sheetFormatPr defaultRowHeight="15.5" customHeight="1" x14ac:dyDescent="0.35"/>
  <cols>
    <col min="1" max="1" width="5.453125" style="68" customWidth="1"/>
    <col min="2" max="2" width="20" style="68" customWidth="1"/>
    <col min="3" max="3" width="4.6328125" style="68" customWidth="1"/>
    <col min="4" max="4" width="21.08984375" style="68" customWidth="1"/>
    <col min="5" max="5" width="4.453125" style="68" customWidth="1"/>
    <col min="6" max="6" width="21.08984375" style="68" customWidth="1"/>
    <col min="7" max="7" width="4.453125" style="68" customWidth="1"/>
    <col min="8" max="8" width="21.08984375" style="68" customWidth="1"/>
    <col min="9" max="9" width="4.453125" style="68" customWidth="1"/>
    <col min="10" max="10" width="21.08984375" style="68" customWidth="1"/>
    <col min="11" max="11" width="4.453125" style="68" customWidth="1"/>
    <col min="12" max="12" width="21.08984375" style="68" customWidth="1"/>
    <col min="13" max="13" width="4.453125" style="68" customWidth="1"/>
    <col min="14" max="14" width="21.08984375" style="68" customWidth="1"/>
    <col min="15" max="16" width="8.7265625" style="68"/>
    <col min="17" max="17" width="11.54296875" style="68" customWidth="1"/>
    <col min="18" max="18" width="8.7265625" style="68"/>
    <col min="19" max="19" width="3.08984375" style="68" customWidth="1"/>
    <col min="20" max="21" width="0" style="68" hidden="1" customWidth="1"/>
    <col min="22" max="22" width="22.1796875" style="68" customWidth="1"/>
    <col min="23" max="16384" width="8.7265625" style="68"/>
  </cols>
  <sheetData>
    <row r="1" spans="1:22" ht="15.5" hidden="1" customHeight="1" x14ac:dyDescent="0.35">
      <c r="A1" s="161"/>
      <c r="B1" s="161"/>
      <c r="C1" s="161"/>
      <c r="D1" s="162"/>
      <c r="E1" s="81"/>
      <c r="F1" s="162"/>
      <c r="G1" s="81"/>
      <c r="H1" s="162"/>
      <c r="I1" s="162"/>
      <c r="J1" s="163" t="b">
        <f>show_game_numbers</f>
        <v>1</v>
      </c>
      <c r="K1" s="81"/>
      <c r="L1" s="162"/>
      <c r="M1" s="162"/>
      <c r="N1" s="162"/>
    </row>
    <row r="2" spans="1:22" ht="15.5" hidden="1" customHeight="1" x14ac:dyDescent="0.35">
      <c r="A2" s="269"/>
      <c r="B2" s="269"/>
      <c r="C2" s="269"/>
      <c r="D2" s="269"/>
      <c r="E2" s="19"/>
      <c r="F2" s="18"/>
      <c r="G2" s="19"/>
      <c r="H2" s="164"/>
      <c r="I2" s="18"/>
      <c r="J2" s="163" t="b">
        <f>show_seed_numbers</f>
        <v>1</v>
      </c>
      <c r="K2" s="19"/>
      <c r="L2" s="162"/>
      <c r="M2" s="18"/>
      <c r="N2" s="165"/>
    </row>
    <row r="3" spans="1:22" ht="15.5" hidden="1" customHeight="1" x14ac:dyDescent="0.35"/>
    <row r="4" spans="1:22" ht="15.5" hidden="1" customHeight="1" x14ac:dyDescent="0.55000000000000004">
      <c r="A4" s="13" t="s">
        <v>86</v>
      </c>
      <c r="B4" s="13"/>
      <c r="C4" s="13"/>
      <c r="D4" s="14"/>
      <c r="E4" s="15"/>
      <c r="F4" s="15"/>
      <c r="G4" s="15"/>
      <c r="H4" s="15"/>
      <c r="I4" s="15"/>
      <c r="J4" s="14"/>
      <c r="K4" s="15"/>
      <c r="L4" s="15"/>
      <c r="M4" s="15"/>
      <c r="N4" s="15"/>
    </row>
    <row r="5" spans="1:22" ht="15.5" hidden="1" customHeight="1" x14ac:dyDescent="0.35">
      <c r="J5" s="16"/>
    </row>
    <row r="6" spans="1:22" ht="15.5" hidden="1" customHeight="1" x14ac:dyDescent="0.35">
      <c r="J6" s="16"/>
    </row>
    <row r="7" spans="1:22" ht="15.5" hidden="1" customHeight="1" x14ac:dyDescent="0.35">
      <c r="J7" s="16"/>
    </row>
    <row r="8" spans="1:22" ht="15.5" customHeight="1" x14ac:dyDescent="0.35">
      <c r="J8" s="16"/>
    </row>
    <row r="9" spans="1:22" ht="15.5" customHeight="1" thickBot="1" x14ac:dyDescent="0.4">
      <c r="B9" s="166"/>
      <c r="C9" s="189">
        <f>IF($J$2=TRUE,1,"")</f>
        <v>1</v>
      </c>
      <c r="D9" s="176" t="s">
        <v>156</v>
      </c>
      <c r="E9" s="181"/>
      <c r="F9" s="167"/>
      <c r="G9" s="168"/>
      <c r="H9" s="167"/>
      <c r="I9" s="167"/>
      <c r="J9" s="167"/>
      <c r="K9" s="19"/>
      <c r="L9" s="18"/>
      <c r="M9" s="18"/>
      <c r="N9" s="18"/>
    </row>
    <row r="10" spans="1:22" ht="17" customHeight="1" thickBot="1" x14ac:dyDescent="0.55000000000000004">
      <c r="B10" s="174"/>
      <c r="C10" s="166"/>
      <c r="D10" s="169"/>
      <c r="E10" s="170"/>
      <c r="F10" s="167"/>
      <c r="G10" s="168"/>
      <c r="H10" s="167"/>
      <c r="I10" s="167"/>
      <c r="J10" s="167"/>
      <c r="K10" s="19"/>
      <c r="L10" s="18"/>
      <c r="M10" s="18" t="s">
        <v>124</v>
      </c>
      <c r="N10" s="83" t="s">
        <v>28</v>
      </c>
      <c r="Q10" s="273" t="s">
        <v>74</v>
      </c>
      <c r="R10" s="273"/>
      <c r="S10" s="273"/>
      <c r="T10" s="273"/>
      <c r="U10" s="273"/>
      <c r="V10" s="273"/>
    </row>
    <row r="11" spans="1:22" ht="15.5" customHeight="1" x14ac:dyDescent="0.4">
      <c r="B11" s="166"/>
      <c r="C11" s="166"/>
      <c r="D11" s="169"/>
      <c r="E11" s="76"/>
      <c r="F11" s="167"/>
      <c r="G11" s="168"/>
      <c r="H11" s="167"/>
      <c r="I11" s="167"/>
      <c r="J11" s="167"/>
      <c r="K11" s="19"/>
      <c r="L11" s="18"/>
      <c r="M11" s="18"/>
      <c r="N11" s="60" t="s">
        <v>15</v>
      </c>
      <c r="Q11" s="273"/>
      <c r="R11" s="273"/>
      <c r="S11" s="273"/>
      <c r="T11" s="273"/>
      <c r="U11" s="273"/>
      <c r="V11" s="273"/>
    </row>
    <row r="12" spans="1:22" ht="15.5" customHeight="1" thickBot="1" x14ac:dyDescent="0.4">
      <c r="A12" s="18"/>
      <c r="B12" s="167"/>
      <c r="C12" s="167"/>
      <c r="D12" s="171">
        <f>IF($J$1=TRUE,$B$48+1,"")</f>
        <v>8</v>
      </c>
      <c r="E12" s="166"/>
      <c r="F12" s="172" t="s">
        <v>187</v>
      </c>
      <c r="G12" s="181"/>
      <c r="H12" s="167"/>
      <c r="I12" s="167"/>
      <c r="J12" s="167"/>
      <c r="K12" s="19"/>
      <c r="L12" s="18"/>
      <c r="M12" s="20"/>
      <c r="N12" s="20"/>
      <c r="Q12" s="273"/>
      <c r="R12" s="273"/>
      <c r="S12" s="273"/>
      <c r="T12" s="273"/>
      <c r="U12" s="273"/>
      <c r="V12" s="273"/>
    </row>
    <row r="13" spans="1:22" ht="16.5" customHeight="1" thickBot="1" x14ac:dyDescent="0.55000000000000004">
      <c r="A13" s="18"/>
      <c r="B13" s="167" t="s">
        <v>7</v>
      </c>
      <c r="C13" s="167"/>
      <c r="D13" s="31"/>
      <c r="E13" s="76"/>
      <c r="F13" s="167"/>
      <c r="G13" s="173"/>
      <c r="H13" s="167"/>
      <c r="I13" s="167"/>
      <c r="J13" s="167"/>
      <c r="K13" s="19"/>
      <c r="L13" s="18"/>
      <c r="M13" s="18" t="s">
        <v>125</v>
      </c>
      <c r="N13" s="83" t="s">
        <v>188</v>
      </c>
    </row>
    <row r="14" spans="1:22" ht="15.5" customHeight="1" thickBot="1" x14ac:dyDescent="0.45">
      <c r="A14" s="153">
        <f>IF($J$2=TRUE,8,"")</f>
        <v>8</v>
      </c>
      <c r="B14" s="176" t="s">
        <v>187</v>
      </c>
      <c r="C14" s="181"/>
      <c r="D14" s="31"/>
      <c r="E14" s="76"/>
      <c r="F14" s="167"/>
      <c r="G14" s="173"/>
      <c r="H14" s="167"/>
      <c r="I14" s="167"/>
      <c r="J14" s="167"/>
      <c r="K14" s="19"/>
      <c r="L14" s="18"/>
      <c r="M14" s="18"/>
      <c r="N14" s="235" t="s">
        <v>16</v>
      </c>
    </row>
    <row r="15" spans="1:22" ht="15.5" customHeight="1" thickBot="1" x14ac:dyDescent="0.55000000000000004">
      <c r="A15" s="154"/>
      <c r="B15" s="174">
        <f>IF($J$1=TRUE,B9+1,"")</f>
        <v>1</v>
      </c>
      <c r="C15" s="84"/>
      <c r="D15" s="17" t="s">
        <v>187</v>
      </c>
      <c r="E15" s="185"/>
      <c r="F15" s="167"/>
      <c r="G15" s="175"/>
      <c r="H15" s="167"/>
      <c r="I15" s="167"/>
      <c r="J15" s="167" t="s">
        <v>7</v>
      </c>
      <c r="K15" s="19" t="s">
        <v>83</v>
      </c>
      <c r="L15" s="83" t="s">
        <v>185</v>
      </c>
      <c r="M15" s="55"/>
      <c r="N15" s="18"/>
    </row>
    <row r="16" spans="1:22" ht="15.5" customHeight="1" thickBot="1" x14ac:dyDescent="0.4">
      <c r="A16" s="153">
        <f>IF($J$2=TRUE,9,"")</f>
        <v>9</v>
      </c>
      <c r="B16" s="176" t="s">
        <v>27</v>
      </c>
      <c r="C16" s="185"/>
      <c r="D16" s="177"/>
      <c r="E16" s="177"/>
      <c r="F16" s="166"/>
      <c r="G16" s="175"/>
      <c r="H16" s="167"/>
      <c r="I16" s="166"/>
      <c r="J16" s="166"/>
      <c r="K16" s="19"/>
      <c r="L16" s="18"/>
      <c r="M16" s="56"/>
      <c r="N16" s="18"/>
    </row>
    <row r="17" spans="1:14" ht="15.5" customHeight="1" x14ac:dyDescent="0.35">
      <c r="A17" s="153"/>
      <c r="B17" s="31"/>
      <c r="C17" s="167"/>
      <c r="D17" s="31"/>
      <c r="E17" s="31"/>
      <c r="F17" s="166"/>
      <c r="G17" s="175"/>
      <c r="H17" s="167"/>
      <c r="I17" s="166"/>
      <c r="J17" s="166"/>
      <c r="L17" s="18"/>
      <c r="M17" s="58" t="s">
        <v>60</v>
      </c>
      <c r="N17" s="18"/>
    </row>
    <row r="18" spans="1:14" ht="16.5" customHeight="1" thickBot="1" x14ac:dyDescent="0.45">
      <c r="A18" s="153"/>
      <c r="B18" s="31"/>
      <c r="C18" s="167"/>
      <c r="D18" s="31" t="s">
        <v>7</v>
      </c>
      <c r="E18" s="31"/>
      <c r="F18" s="166"/>
      <c r="G18" s="175"/>
      <c r="H18" s="167"/>
      <c r="I18" s="166"/>
      <c r="J18" s="166"/>
      <c r="L18" s="18"/>
      <c r="M18" s="59"/>
      <c r="N18" s="78" t="s">
        <v>185</v>
      </c>
    </row>
    <row r="19" spans="1:14" ht="15.5" customHeight="1" thickBot="1" x14ac:dyDescent="0.45">
      <c r="A19" s="153">
        <f>IF($J$2=TRUE,5,"")</f>
        <v>5</v>
      </c>
      <c r="B19" s="176" t="s">
        <v>165</v>
      </c>
      <c r="C19" s="181"/>
      <c r="D19" s="31"/>
      <c r="E19" s="31"/>
      <c r="F19" s="166"/>
      <c r="G19" s="175"/>
      <c r="H19" s="167"/>
      <c r="I19" s="166"/>
      <c r="J19" s="166"/>
      <c r="L19" s="18"/>
      <c r="M19" s="59"/>
      <c r="N19" s="60" t="s">
        <v>17</v>
      </c>
    </row>
    <row r="20" spans="1:14" ht="15.5" customHeight="1" thickBot="1" x14ac:dyDescent="0.55000000000000004">
      <c r="A20" s="154"/>
      <c r="B20" s="174">
        <f>IF($J$1=TRUE,B15+1,"")</f>
        <v>2</v>
      </c>
      <c r="C20" s="84"/>
      <c r="D20" s="17" t="s">
        <v>33</v>
      </c>
      <c r="E20" s="181"/>
      <c r="F20" s="178">
        <f>IF($J$1=TRUE,D78+1,"")</f>
        <v>19</v>
      </c>
      <c r="G20" s="166"/>
      <c r="H20" s="179" t="s">
        <v>187</v>
      </c>
      <c r="I20" s="181"/>
      <c r="J20" s="167"/>
      <c r="K20" s="19" t="s">
        <v>89</v>
      </c>
      <c r="L20" s="83" t="s">
        <v>58</v>
      </c>
      <c r="M20" s="57"/>
    </row>
    <row r="21" spans="1:14" ht="16.5" customHeight="1" thickBot="1" x14ac:dyDescent="0.4">
      <c r="A21" s="153">
        <f>IF($J$2=TRUE,12,"")</f>
        <v>12</v>
      </c>
      <c r="B21" s="176" t="s">
        <v>33</v>
      </c>
      <c r="C21" s="185"/>
      <c r="D21" s="169"/>
      <c r="E21" s="170"/>
      <c r="F21" s="167"/>
      <c r="G21" s="175"/>
      <c r="H21" s="167"/>
      <c r="I21" s="175"/>
      <c r="J21" s="167"/>
      <c r="L21" s="18"/>
      <c r="M21" s="18"/>
      <c r="N21" s="145" t="s">
        <v>58</v>
      </c>
    </row>
    <row r="22" spans="1:14" ht="15.5" customHeight="1" x14ac:dyDescent="0.35">
      <c r="A22" s="153"/>
      <c r="B22" s="167"/>
      <c r="C22" s="167"/>
      <c r="D22" s="31"/>
      <c r="E22" s="76"/>
      <c r="F22" s="167"/>
      <c r="G22" s="175"/>
      <c r="H22" s="167"/>
      <c r="I22" s="175"/>
      <c r="J22" s="167"/>
      <c r="L22" s="18"/>
      <c r="M22" s="18"/>
      <c r="N22" s="152" t="s">
        <v>18</v>
      </c>
    </row>
    <row r="23" spans="1:14" ht="15.5" customHeight="1" thickBot="1" x14ac:dyDescent="0.55000000000000004">
      <c r="A23" s="153"/>
      <c r="B23" s="167"/>
      <c r="C23" s="167"/>
      <c r="D23" s="178">
        <f>IF($J$1=TRUE,D12+1,"")</f>
        <v>9</v>
      </c>
      <c r="E23" s="166"/>
      <c r="F23" s="172" t="s">
        <v>188</v>
      </c>
      <c r="G23" s="185"/>
      <c r="H23" s="167"/>
      <c r="I23" s="175"/>
      <c r="J23" s="167"/>
      <c r="K23" s="69" t="s">
        <v>64</v>
      </c>
      <c r="L23" s="83" t="s">
        <v>37</v>
      </c>
      <c r="M23" s="55"/>
      <c r="N23" s="18"/>
    </row>
    <row r="24" spans="1:14" ht="15.5" customHeight="1" x14ac:dyDescent="0.35">
      <c r="A24" s="153"/>
      <c r="B24" s="167"/>
      <c r="C24" s="167"/>
      <c r="D24" s="31"/>
      <c r="E24" s="76"/>
      <c r="F24" s="167"/>
      <c r="G24" s="168"/>
      <c r="H24" s="167"/>
      <c r="I24" s="175"/>
      <c r="J24" s="167"/>
      <c r="L24" s="18"/>
      <c r="M24" s="56"/>
      <c r="N24" s="18"/>
    </row>
    <row r="25" spans="1:14" ht="16.5" customHeight="1" thickBot="1" x14ac:dyDescent="0.45">
      <c r="A25" s="153">
        <f>IF($J$2=TRUE,4,"")</f>
        <v>4</v>
      </c>
      <c r="B25" s="176" t="s">
        <v>58</v>
      </c>
      <c r="C25" s="181"/>
      <c r="D25" s="31"/>
      <c r="E25" s="76"/>
      <c r="F25" s="167"/>
      <c r="G25" s="168"/>
      <c r="H25" s="167"/>
      <c r="I25" s="175"/>
      <c r="J25" s="167"/>
      <c r="L25" s="18"/>
      <c r="M25" s="59"/>
      <c r="N25" s="78" t="s">
        <v>168</v>
      </c>
    </row>
    <row r="26" spans="1:14" ht="15.5" customHeight="1" thickBot="1" x14ac:dyDescent="0.45">
      <c r="A26" s="154"/>
      <c r="B26" s="174">
        <f>IF($J$1=TRUE,B20+1,"")</f>
        <v>3</v>
      </c>
      <c r="C26" s="84"/>
      <c r="D26" s="17" t="s">
        <v>188</v>
      </c>
      <c r="E26" s="185"/>
      <c r="F26" s="167"/>
      <c r="G26" s="168"/>
      <c r="H26" s="166"/>
      <c r="I26" s="175"/>
      <c r="J26" s="167"/>
      <c r="L26" s="18"/>
      <c r="M26" s="59"/>
      <c r="N26" s="60" t="s">
        <v>19</v>
      </c>
    </row>
    <row r="27" spans="1:14" ht="15.5" customHeight="1" thickBot="1" x14ac:dyDescent="0.55000000000000004">
      <c r="A27" s="153">
        <f>IF($J$2=TRUE,13,"")</f>
        <v>13</v>
      </c>
      <c r="B27" s="176" t="s">
        <v>188</v>
      </c>
      <c r="C27" s="185"/>
      <c r="D27" s="177"/>
      <c r="E27" s="177"/>
      <c r="F27" s="178"/>
      <c r="G27" s="168"/>
      <c r="H27" s="166"/>
      <c r="I27" s="175"/>
      <c r="J27" s="167"/>
      <c r="K27" s="69" t="s">
        <v>84</v>
      </c>
      <c r="L27" s="83" t="s">
        <v>168</v>
      </c>
      <c r="M27" s="57"/>
      <c r="N27" s="18"/>
    </row>
    <row r="28" spans="1:14" ht="16.5" customHeight="1" x14ac:dyDescent="0.35">
      <c r="A28" s="153"/>
      <c r="B28" s="31"/>
      <c r="C28" s="167"/>
      <c r="D28" s="31"/>
      <c r="E28" s="31"/>
      <c r="F28" s="178"/>
      <c r="G28" s="168"/>
      <c r="H28" s="166"/>
      <c r="I28" s="175"/>
      <c r="J28" s="167"/>
      <c r="L28" s="18"/>
      <c r="M28" s="18"/>
      <c r="N28" s="145" t="s">
        <v>37</v>
      </c>
    </row>
    <row r="29" spans="1:14" ht="15.5" customHeight="1" x14ac:dyDescent="0.35">
      <c r="A29" s="153"/>
      <c r="B29" s="31"/>
      <c r="C29" s="167"/>
      <c r="D29" s="31"/>
      <c r="E29" s="31"/>
      <c r="F29" s="178"/>
      <c r="G29" s="168"/>
      <c r="H29" s="166"/>
      <c r="I29" s="175"/>
      <c r="J29" s="167"/>
      <c r="L29" s="18"/>
      <c r="M29" s="18"/>
      <c r="N29" s="152" t="s">
        <v>20</v>
      </c>
    </row>
    <row r="30" spans="1:14" ht="15.5" customHeight="1" thickBot="1" x14ac:dyDescent="0.4">
      <c r="A30" s="153">
        <f>IF($J$2=TRUE,3,"")</f>
        <v>3</v>
      </c>
      <c r="B30" s="176" t="s">
        <v>28</v>
      </c>
      <c r="C30" s="181"/>
      <c r="D30" s="31"/>
      <c r="E30" s="31"/>
      <c r="F30" s="178"/>
      <c r="G30" s="168"/>
      <c r="H30" s="166"/>
      <c r="I30" s="175"/>
      <c r="J30" s="167"/>
      <c r="K30" s="169"/>
      <c r="N30" s="18"/>
    </row>
    <row r="31" spans="1:14" ht="15.5" customHeight="1" thickBot="1" x14ac:dyDescent="0.4">
      <c r="A31" s="154"/>
      <c r="B31" s="174">
        <f>IF($J$1=TRUE,B26+1,"")</f>
        <v>4</v>
      </c>
      <c r="C31" s="84"/>
      <c r="D31" s="17" t="s">
        <v>28</v>
      </c>
      <c r="E31" s="181"/>
      <c r="F31" s="167"/>
      <c r="G31" s="168"/>
      <c r="H31" s="178">
        <f>IF($J$1=TRUE,H78+1,"")</f>
        <v>25</v>
      </c>
      <c r="I31" s="175"/>
      <c r="J31" s="179" t="s">
        <v>187</v>
      </c>
      <c r="K31" s="181"/>
      <c r="L31" s="18"/>
      <c r="M31" s="18"/>
    </row>
    <row r="32" spans="1:14" ht="15.5" customHeight="1" thickBot="1" x14ac:dyDescent="0.4">
      <c r="A32" s="153">
        <f>IF($J$2=TRUE,14,"")</f>
        <v>14</v>
      </c>
      <c r="B32" s="176"/>
      <c r="C32" s="185"/>
      <c r="D32" s="169"/>
      <c r="E32" s="175"/>
      <c r="F32" s="167"/>
      <c r="G32" s="168"/>
      <c r="H32" s="167"/>
      <c r="I32" s="175"/>
      <c r="J32" s="167"/>
      <c r="K32" s="29"/>
      <c r="L32" s="18"/>
      <c r="M32" s="18"/>
    </row>
    <row r="33" spans="1:23" ht="15.5" customHeight="1" x14ac:dyDescent="0.35">
      <c r="A33" s="153"/>
      <c r="B33" s="167"/>
      <c r="C33" s="167"/>
      <c r="D33" s="169"/>
      <c r="E33" s="175"/>
      <c r="F33" s="167"/>
      <c r="G33" s="168"/>
      <c r="H33" s="167"/>
      <c r="I33" s="175"/>
      <c r="J33" s="167"/>
      <c r="K33" s="29"/>
      <c r="L33" s="18"/>
      <c r="M33" s="18"/>
    </row>
    <row r="34" spans="1:23" ht="15.5" customHeight="1" thickBot="1" x14ac:dyDescent="0.4">
      <c r="A34" s="153"/>
      <c r="B34" s="167"/>
      <c r="C34" s="167"/>
      <c r="D34" s="178">
        <f>IF($J$1=TRUE,D23+1,"")</f>
        <v>10</v>
      </c>
      <c r="E34" s="166"/>
      <c r="F34" s="172" t="s">
        <v>28</v>
      </c>
      <c r="G34" s="181"/>
      <c r="H34" s="167"/>
      <c r="I34" s="175"/>
      <c r="J34" s="167"/>
      <c r="K34" s="29"/>
      <c r="L34" s="18"/>
      <c r="M34" s="18"/>
    </row>
    <row r="35" spans="1:23" ht="15.5" customHeight="1" x14ac:dyDescent="0.35">
      <c r="A35" s="153"/>
      <c r="B35" s="167"/>
      <c r="C35" s="167"/>
      <c r="D35" s="169"/>
      <c r="E35" s="175"/>
      <c r="F35" s="167"/>
      <c r="G35" s="170"/>
      <c r="H35" s="167"/>
      <c r="I35" s="175"/>
      <c r="J35" s="167"/>
      <c r="K35" s="29"/>
      <c r="L35" s="18"/>
      <c r="M35" s="18"/>
    </row>
    <row r="36" spans="1:23" ht="15.5" customHeight="1" thickBot="1" x14ac:dyDescent="0.4">
      <c r="A36" s="153">
        <f>IF($J$2=TRUE,6,"")</f>
        <v>6</v>
      </c>
      <c r="B36" s="176" t="s">
        <v>119</v>
      </c>
      <c r="C36" s="181"/>
      <c r="D36" s="169"/>
      <c r="E36" s="175"/>
      <c r="F36" s="167"/>
      <c r="G36" s="173"/>
      <c r="H36" s="167"/>
      <c r="I36" s="175"/>
      <c r="J36" s="167"/>
      <c r="K36" s="29"/>
      <c r="L36" s="18"/>
      <c r="M36" s="169"/>
      <c r="N36" s="47"/>
      <c r="P36" s="270" t="s">
        <v>33</v>
      </c>
      <c r="Q36" s="270"/>
      <c r="R36" s="270"/>
      <c r="S36"/>
      <c r="T36"/>
      <c r="U36" s="8"/>
      <c r="V36" s="270" t="s">
        <v>187</v>
      </c>
      <c r="W36" s="270"/>
    </row>
    <row r="37" spans="1:23" ht="15.5" customHeight="1" thickBot="1" x14ac:dyDescent="0.5">
      <c r="A37" s="154"/>
      <c r="B37" s="174">
        <f>IF($J$1=TRUE,B31+1,"")</f>
        <v>5</v>
      </c>
      <c r="C37" s="84"/>
      <c r="D37" s="17" t="s">
        <v>30</v>
      </c>
      <c r="E37" s="185"/>
      <c r="F37" s="178">
        <f>IF($J$1=TRUE,F20+1,"")</f>
        <v>20</v>
      </c>
      <c r="G37" s="180"/>
      <c r="H37" s="181" t="s">
        <v>28</v>
      </c>
      <c r="I37" s="185"/>
      <c r="J37" s="178">
        <f>IF($J$1=TRUE,L63+1,"")</f>
        <v>28</v>
      </c>
      <c r="K37" s="29"/>
      <c r="L37" s="33" t="s">
        <v>33</v>
      </c>
      <c r="M37" s="181"/>
      <c r="N37" s="18"/>
      <c r="P37" s="271" t="s">
        <v>110</v>
      </c>
      <c r="Q37" s="271"/>
      <c r="R37" s="271"/>
      <c r="S37"/>
      <c r="T37"/>
      <c r="U37"/>
      <c r="V37" s="272" t="s">
        <v>111</v>
      </c>
      <c r="W37" s="272"/>
    </row>
    <row r="38" spans="1:23" ht="15.5" customHeight="1" thickBot="1" x14ac:dyDescent="0.4">
      <c r="A38" s="153">
        <f>IF($J$2=TRUE,11,"")</f>
        <v>11</v>
      </c>
      <c r="B38" s="176" t="s">
        <v>30</v>
      </c>
      <c r="C38" s="185"/>
      <c r="D38" s="177"/>
      <c r="E38" s="177"/>
      <c r="F38" s="178"/>
      <c r="G38" s="180"/>
      <c r="H38" s="169"/>
      <c r="I38" s="31"/>
      <c r="J38" s="178"/>
      <c r="K38" s="29"/>
      <c r="L38" s="20"/>
      <c r="M38" s="37"/>
      <c r="N38" s="18"/>
    </row>
    <row r="39" spans="1:23" ht="15.5" customHeight="1" x14ac:dyDescent="0.35">
      <c r="A39" s="153"/>
      <c r="B39" s="167"/>
      <c r="C39" s="167"/>
      <c r="D39" s="31"/>
      <c r="E39" s="31"/>
      <c r="F39" s="178"/>
      <c r="G39" s="180"/>
      <c r="H39" s="169"/>
      <c r="I39" s="31"/>
      <c r="J39" s="178"/>
      <c r="K39" s="29"/>
      <c r="L39" s="20"/>
      <c r="M39" s="38"/>
      <c r="N39" s="18"/>
    </row>
    <row r="40" spans="1:23" ht="15.5" customHeight="1" x14ac:dyDescent="0.35">
      <c r="A40" s="153"/>
      <c r="B40" s="167"/>
      <c r="C40" s="167"/>
      <c r="D40" s="31"/>
      <c r="E40" s="31"/>
      <c r="F40" s="167"/>
      <c r="G40" s="175"/>
      <c r="H40" s="167"/>
      <c r="I40" s="166"/>
      <c r="J40" s="166"/>
      <c r="K40" s="26"/>
      <c r="L40" s="18"/>
      <c r="M40" s="39"/>
      <c r="N40" s="18"/>
    </row>
    <row r="41" spans="1:23" ht="15.5" customHeight="1" thickBot="1" x14ac:dyDescent="0.4">
      <c r="A41" s="153">
        <f>IF($J$2=TRUE,7,"")</f>
        <v>7</v>
      </c>
      <c r="B41" s="176" t="s">
        <v>168</v>
      </c>
      <c r="C41" s="181"/>
      <c r="D41" s="31"/>
      <c r="E41" s="31"/>
      <c r="F41" s="178"/>
      <c r="G41" s="175"/>
      <c r="H41" s="167"/>
      <c r="I41" s="167"/>
      <c r="J41" s="166"/>
      <c r="K41" s="26"/>
      <c r="L41" s="18"/>
      <c r="M41" s="39"/>
      <c r="N41" s="18"/>
    </row>
    <row r="42" spans="1:23" ht="15.5" customHeight="1" thickBot="1" x14ac:dyDescent="0.4">
      <c r="A42" s="154"/>
      <c r="B42" s="174">
        <f>IF($J$1=TRUE,B37+1,"")</f>
        <v>6</v>
      </c>
      <c r="C42" s="84"/>
      <c r="D42" s="17" t="s">
        <v>168</v>
      </c>
      <c r="E42" s="181"/>
      <c r="F42" s="167"/>
      <c r="G42" s="175"/>
      <c r="H42" s="167"/>
      <c r="I42" s="167"/>
      <c r="J42" s="166"/>
      <c r="K42" s="29"/>
      <c r="M42" s="39"/>
      <c r="N42" s="18"/>
    </row>
    <row r="43" spans="1:23" ht="15.5" customHeight="1" thickBot="1" x14ac:dyDescent="0.4">
      <c r="A43" s="153">
        <f>IF($J$2=TRUE,10,"")</f>
        <v>10</v>
      </c>
      <c r="B43" s="176" t="s">
        <v>37</v>
      </c>
      <c r="C43" s="185"/>
      <c r="D43" s="169"/>
      <c r="E43" s="175"/>
      <c r="F43" s="167"/>
      <c r="G43" s="175"/>
      <c r="H43" s="167"/>
      <c r="I43" s="167"/>
      <c r="J43" s="166"/>
      <c r="K43" s="29"/>
      <c r="L43" s="18"/>
      <c r="M43" s="39"/>
      <c r="N43" s="18"/>
    </row>
    <row r="44" spans="1:23" ht="15.5" customHeight="1" x14ac:dyDescent="0.35">
      <c r="A44" s="153"/>
      <c r="B44" s="167"/>
      <c r="C44" s="167"/>
      <c r="D44" s="169"/>
      <c r="E44" s="175"/>
      <c r="F44" s="167"/>
      <c r="G44" s="175"/>
      <c r="H44" s="167"/>
      <c r="I44" s="167"/>
      <c r="J44" s="166"/>
      <c r="K44" s="29"/>
      <c r="L44" s="18"/>
      <c r="M44" s="39"/>
      <c r="N44" s="18"/>
    </row>
    <row r="45" spans="1:23" ht="15.5" customHeight="1" thickBot="1" x14ac:dyDescent="0.4">
      <c r="A45" s="153"/>
      <c r="B45" s="167"/>
      <c r="C45" s="167"/>
      <c r="D45" s="178">
        <f>IF($J$1=TRUE,D34+1,"")</f>
        <v>11</v>
      </c>
      <c r="E45" s="166"/>
      <c r="F45" s="172" t="s">
        <v>185</v>
      </c>
      <c r="G45" s="185"/>
      <c r="H45" s="167"/>
      <c r="I45" s="182" t="s">
        <v>120</v>
      </c>
      <c r="J45" s="17" t="s">
        <v>33</v>
      </c>
      <c r="K45" s="185"/>
      <c r="L45" s="32">
        <f>IF($J$1=TRUE,J37+1,"")</f>
        <v>29</v>
      </c>
      <c r="M45" s="39"/>
      <c r="N45" s="87"/>
    </row>
    <row r="46" spans="1:23" ht="15.5" customHeight="1" x14ac:dyDescent="0.35">
      <c r="A46" s="153"/>
      <c r="B46" s="167"/>
      <c r="C46" s="167"/>
      <c r="D46" s="169"/>
      <c r="E46" s="175"/>
      <c r="F46" s="167"/>
      <c r="G46" s="168"/>
      <c r="H46" s="167"/>
      <c r="I46" s="166"/>
      <c r="J46" s="166"/>
      <c r="M46" s="39"/>
      <c r="N46" s="88"/>
    </row>
    <row r="47" spans="1:23" ht="15.5" customHeight="1" x14ac:dyDescent="0.35">
      <c r="B47" s="236"/>
      <c r="C47" s="169"/>
      <c r="D47" s="169"/>
      <c r="E47" s="175"/>
      <c r="F47" s="167"/>
      <c r="G47" s="168"/>
      <c r="H47" s="166"/>
      <c r="I47" s="166"/>
      <c r="J47" s="166"/>
      <c r="M47" s="187"/>
      <c r="N47" s="20"/>
    </row>
    <row r="48" spans="1:23" ht="15.5" customHeight="1" thickBot="1" x14ac:dyDescent="0.4">
      <c r="A48" s="154"/>
      <c r="B48" s="237">
        <f>IF($J$1=TRUE,B42+1,"")</f>
        <v>7</v>
      </c>
      <c r="C48" s="153">
        <f>IF($J$2=TRUE,2,"")</f>
        <v>2</v>
      </c>
      <c r="D48" s="17" t="s">
        <v>185</v>
      </c>
      <c r="E48" s="185"/>
      <c r="F48" s="167"/>
      <c r="G48" s="168"/>
      <c r="H48" s="166"/>
      <c r="I48" s="166"/>
      <c r="J48" s="166"/>
      <c r="M48" s="188"/>
      <c r="N48" s="18"/>
    </row>
    <row r="49" spans="1:14" ht="15.5" customHeight="1" thickBot="1" x14ac:dyDescent="0.4">
      <c r="A49" s="228"/>
      <c r="B49" s="236"/>
      <c r="C49" s="169"/>
      <c r="D49" s="169"/>
      <c r="E49" s="168"/>
      <c r="F49" s="167"/>
      <c r="G49" s="168"/>
      <c r="H49" s="166"/>
      <c r="I49" s="166"/>
      <c r="J49" s="167"/>
      <c r="K49" s="41" t="s">
        <v>121</v>
      </c>
      <c r="L49" s="87"/>
      <c r="M49" s="186"/>
    </row>
    <row r="50" spans="1:14" ht="15.5" customHeight="1" x14ac:dyDescent="0.35">
      <c r="A50" s="20"/>
      <c r="B50" s="20"/>
      <c r="C50" s="20"/>
      <c r="D50" s="20"/>
      <c r="E50" s="19"/>
      <c r="F50" s="18"/>
      <c r="G50" s="19"/>
      <c r="H50" s="18"/>
      <c r="L50" s="20"/>
    </row>
    <row r="51" spans="1:14" ht="15.5" customHeight="1" x14ac:dyDescent="0.35">
      <c r="A51" s="18"/>
      <c r="B51" s="18"/>
      <c r="C51" s="18"/>
      <c r="D51" s="20"/>
      <c r="E51" s="19"/>
      <c r="F51" s="18"/>
      <c r="G51" s="19"/>
      <c r="H51" s="18"/>
      <c r="L51" s="20"/>
    </row>
    <row r="52" spans="1:14" ht="26" customHeight="1" x14ac:dyDescent="0.55000000000000004">
      <c r="A52" s="13" t="s">
        <v>62</v>
      </c>
      <c r="B52" s="13"/>
      <c r="C52" s="13"/>
      <c r="D52" s="18"/>
      <c r="G52" s="30" t="s">
        <v>60</v>
      </c>
      <c r="M52" s="18"/>
      <c r="N52" s="18"/>
    </row>
    <row r="53" spans="1:14" ht="15.5" customHeight="1" x14ac:dyDescent="0.35">
      <c r="M53" s="18"/>
      <c r="N53" s="18"/>
    </row>
    <row r="54" spans="1:14" ht="15.5" customHeight="1" thickBot="1" x14ac:dyDescent="0.4">
      <c r="C54" s="82" t="s">
        <v>68</v>
      </c>
      <c r="D54" s="28" t="s">
        <v>33</v>
      </c>
      <c r="E54" s="181"/>
      <c r="M54" s="18"/>
      <c r="N54" s="18"/>
    </row>
    <row r="55" spans="1:14" ht="15.5" customHeight="1" x14ac:dyDescent="0.35">
      <c r="A55" s="18"/>
      <c r="C55" s="47"/>
      <c r="D55" s="89"/>
      <c r="E55" s="49"/>
      <c r="L55" s="20"/>
      <c r="M55" s="18"/>
      <c r="N55" s="18"/>
    </row>
    <row r="56" spans="1:14" ht="15.5" customHeight="1" thickBot="1" x14ac:dyDescent="0.4">
      <c r="D56" s="51">
        <f>IF($J$1=TRUE,D71+1,"")</f>
        <v>16</v>
      </c>
      <c r="E56" s="90"/>
      <c r="F56" s="28" t="s">
        <v>33</v>
      </c>
      <c r="G56" s="181"/>
      <c r="H56" s="18"/>
      <c r="I56" s="18"/>
      <c r="J56" s="18"/>
      <c r="K56" s="69" t="s">
        <v>88</v>
      </c>
      <c r="L56" s="55" t="s">
        <v>28</v>
      </c>
      <c r="M56" s="181"/>
      <c r="N56" s="20"/>
    </row>
    <row r="57" spans="1:14" ht="15.5" customHeight="1" thickBot="1" x14ac:dyDescent="0.4">
      <c r="A57" s="86" t="s">
        <v>71</v>
      </c>
      <c r="B57" s="28" t="s">
        <v>190</v>
      </c>
      <c r="C57" s="181"/>
      <c r="E57" s="85"/>
      <c r="F57" s="20"/>
      <c r="G57" s="21"/>
      <c r="H57" s="18"/>
      <c r="I57" s="18"/>
      <c r="J57" s="18"/>
      <c r="K57" s="19"/>
      <c r="L57" s="18"/>
      <c r="M57" s="59"/>
    </row>
    <row r="58" spans="1:14" ht="15.5" customHeight="1" thickBot="1" x14ac:dyDescent="0.4">
      <c r="A58" s="19"/>
      <c r="B58" s="51">
        <f>IF($J$1=TRUE,D45+1,"")</f>
        <v>12</v>
      </c>
      <c r="C58" s="84"/>
      <c r="D58" s="28" t="s">
        <v>119</v>
      </c>
      <c r="E58" s="185"/>
      <c r="F58" s="20"/>
      <c r="G58" s="29"/>
      <c r="H58" s="20"/>
      <c r="I58" s="18"/>
      <c r="J58" s="18"/>
      <c r="K58" s="19"/>
      <c r="L58" s="18"/>
      <c r="M58" s="59"/>
    </row>
    <row r="59" spans="1:14" ht="15.5" customHeight="1" thickBot="1" x14ac:dyDescent="0.4">
      <c r="A59" s="86" t="s">
        <v>69</v>
      </c>
      <c r="B59" s="28" t="s">
        <v>119</v>
      </c>
      <c r="C59" s="185"/>
      <c r="F59" s="32">
        <f>IF($J$1=TRUE,F37+1,"")</f>
        <v>21</v>
      </c>
      <c r="G59" s="85"/>
      <c r="H59" s="55" t="s">
        <v>33</v>
      </c>
      <c r="I59" s="181"/>
      <c r="J59" s="18"/>
      <c r="K59" s="19"/>
      <c r="L59" s="18"/>
      <c r="M59" s="59"/>
      <c r="N59" s="18"/>
    </row>
    <row r="60" spans="1:14" ht="15.5" customHeight="1" x14ac:dyDescent="0.35">
      <c r="A60" s="19"/>
      <c r="B60" s="82"/>
      <c r="F60" s="32"/>
      <c r="G60" s="191" t="s">
        <v>157</v>
      </c>
      <c r="H60" s="20"/>
      <c r="I60" s="42"/>
      <c r="J60" s="18"/>
      <c r="K60" s="19"/>
      <c r="L60" s="18"/>
      <c r="M60" s="59"/>
      <c r="N60" s="18"/>
    </row>
    <row r="61" spans="1:14" ht="15.5" customHeight="1" thickBot="1" x14ac:dyDescent="0.4">
      <c r="A61" s="19"/>
      <c r="B61" s="19"/>
      <c r="C61" s="19" t="s">
        <v>63</v>
      </c>
      <c r="D61" s="28" t="s">
        <v>156</v>
      </c>
      <c r="E61" s="181"/>
      <c r="F61" s="20"/>
      <c r="G61" s="29"/>
      <c r="H61" s="20"/>
      <c r="I61" s="26"/>
      <c r="J61" s="18"/>
      <c r="K61" s="19"/>
      <c r="M61" s="59"/>
      <c r="N61" s="18"/>
    </row>
    <row r="62" spans="1:14" ht="15.5" customHeight="1" x14ac:dyDescent="0.35">
      <c r="A62" s="19"/>
      <c r="B62" s="19"/>
      <c r="C62" s="19"/>
      <c r="D62" s="89"/>
      <c r="E62" s="49"/>
      <c r="F62" s="20"/>
      <c r="G62" s="29"/>
      <c r="H62" s="20"/>
      <c r="I62" s="26"/>
      <c r="J62" s="18"/>
      <c r="K62" s="19"/>
      <c r="L62" s="32"/>
      <c r="M62" s="59"/>
      <c r="N62" s="18"/>
    </row>
    <row r="63" spans="1:14" ht="15.5" customHeight="1" thickBot="1" x14ac:dyDescent="0.4">
      <c r="A63" s="86"/>
      <c r="B63" s="86"/>
      <c r="C63" s="86"/>
      <c r="D63" s="51">
        <f>IF($J$1=TRUE,D56+1,"")</f>
        <v>17</v>
      </c>
      <c r="E63" s="90"/>
      <c r="F63" s="43" t="s">
        <v>37</v>
      </c>
      <c r="G63" s="185"/>
      <c r="H63" s="32">
        <f>IF($J$1=TRUE,F74+1,"")</f>
        <v>23</v>
      </c>
      <c r="I63" s="29"/>
      <c r="J63" s="55" t="s">
        <v>33</v>
      </c>
      <c r="K63" s="181"/>
      <c r="L63" s="32">
        <f>IF($J$1=TRUE,J71+1,"")</f>
        <v>27</v>
      </c>
      <c r="M63" s="59"/>
      <c r="N63" s="91" t="s">
        <v>122</v>
      </c>
    </row>
    <row r="64" spans="1:14" ht="15.5" customHeight="1" x14ac:dyDescent="0.35">
      <c r="B64" s="25"/>
      <c r="C64" s="169"/>
      <c r="E64" s="85"/>
      <c r="F64" s="44"/>
      <c r="G64" s="25"/>
      <c r="H64" s="32"/>
      <c r="I64" s="191" t="s">
        <v>158</v>
      </c>
      <c r="J64" s="20"/>
      <c r="K64" s="42"/>
      <c r="L64" s="32"/>
      <c r="M64" s="191" t="s">
        <v>160</v>
      </c>
      <c r="N64" s="46"/>
    </row>
    <row r="65" spans="1:14" ht="15.5" customHeight="1" thickBot="1" x14ac:dyDescent="0.4">
      <c r="A65" s="46"/>
      <c r="B65" s="238">
        <f>IF($J$1=TRUE,B58+1,"")</f>
        <v>13</v>
      </c>
      <c r="C65" s="86" t="s">
        <v>70</v>
      </c>
      <c r="D65" s="28" t="s">
        <v>37</v>
      </c>
      <c r="E65" s="185"/>
      <c r="F65" s="18"/>
      <c r="G65" s="19"/>
      <c r="H65" s="20"/>
      <c r="I65" s="29"/>
      <c r="J65" s="18"/>
      <c r="K65" s="29"/>
      <c r="L65" s="18"/>
      <c r="M65" s="59"/>
      <c r="N65" s="18"/>
    </row>
    <row r="66" spans="1:14" ht="15.5" customHeight="1" x14ac:dyDescent="0.35">
      <c r="A66" s="41"/>
      <c r="B66" s="25"/>
      <c r="C66" s="169"/>
      <c r="F66" s="18"/>
      <c r="G66" s="19"/>
      <c r="H66" s="20"/>
      <c r="I66" s="29"/>
      <c r="J66" s="18"/>
      <c r="K66" s="29"/>
      <c r="L66" s="18"/>
      <c r="M66" s="59"/>
      <c r="N66" s="18"/>
    </row>
    <row r="67" spans="1:14" ht="15.5" customHeight="1" thickBot="1" x14ac:dyDescent="0.4">
      <c r="A67" s="86"/>
      <c r="B67" s="19"/>
      <c r="C67" s="19"/>
      <c r="F67" s="18"/>
      <c r="G67" s="86" t="s">
        <v>76</v>
      </c>
      <c r="H67" s="43" t="s">
        <v>185</v>
      </c>
      <c r="I67" s="185"/>
      <c r="J67" s="18"/>
      <c r="K67" s="29"/>
      <c r="L67" s="18"/>
      <c r="M67" s="59"/>
      <c r="N67" s="18"/>
    </row>
    <row r="68" spans="1:14" ht="15.5" customHeight="1" x14ac:dyDescent="0.35">
      <c r="A68" s="86"/>
      <c r="B68" s="19"/>
      <c r="C68" s="19"/>
      <c r="F68" s="18"/>
      <c r="G68" s="19"/>
      <c r="H68" s="18"/>
      <c r="I68" s="18"/>
      <c r="J68" s="18"/>
      <c r="K68" s="29"/>
      <c r="L68" s="18"/>
      <c r="M68" s="59"/>
      <c r="N68" s="18"/>
    </row>
    <row r="69" spans="1:14" ht="15.5" customHeight="1" thickBot="1" x14ac:dyDescent="0.4">
      <c r="A69" s="86"/>
      <c r="B69" s="82"/>
      <c r="C69" s="69" t="s">
        <v>67</v>
      </c>
      <c r="D69" s="28" t="s">
        <v>27</v>
      </c>
      <c r="E69" s="181"/>
      <c r="F69" s="18"/>
      <c r="G69" s="19"/>
      <c r="H69" s="18"/>
      <c r="I69" s="18"/>
      <c r="J69" s="18"/>
      <c r="K69" s="29"/>
      <c r="L69" s="18"/>
      <c r="M69" s="59"/>
      <c r="N69" s="18"/>
    </row>
    <row r="70" spans="1:14" ht="15.5" customHeight="1" x14ac:dyDescent="0.35">
      <c r="A70" s="86"/>
      <c r="B70" s="82"/>
      <c r="C70" s="47"/>
      <c r="D70" s="89"/>
      <c r="E70" s="49"/>
      <c r="F70" s="18"/>
      <c r="G70" s="19"/>
      <c r="H70" s="18"/>
      <c r="I70" s="18"/>
      <c r="J70" s="18"/>
      <c r="K70" s="29"/>
      <c r="L70" s="18"/>
      <c r="M70" s="59"/>
      <c r="N70" s="18"/>
    </row>
    <row r="71" spans="1:14" ht="15.5" customHeight="1" thickBot="1" x14ac:dyDescent="0.4">
      <c r="A71" s="86"/>
      <c r="B71" s="82"/>
      <c r="D71" s="51">
        <f>IF($J$1=TRUE,B80+1,"")</f>
        <v>15</v>
      </c>
      <c r="E71" s="90"/>
      <c r="F71" s="28" t="s">
        <v>168</v>
      </c>
      <c r="G71" s="181"/>
      <c r="H71" s="18"/>
      <c r="I71" s="18"/>
      <c r="J71" s="32">
        <f>IF($J$1=TRUE,H31+1,"")</f>
        <v>26</v>
      </c>
      <c r="K71" s="29"/>
      <c r="L71" s="55" t="s">
        <v>33</v>
      </c>
      <c r="M71" s="185"/>
      <c r="N71" s="18"/>
    </row>
    <row r="72" spans="1:14" ht="15.5" customHeight="1" x14ac:dyDescent="0.35">
      <c r="A72" s="86"/>
      <c r="B72" s="82"/>
      <c r="E72" s="85"/>
      <c r="F72" s="20"/>
      <c r="G72" s="21"/>
      <c r="H72" s="18"/>
      <c r="I72" s="18"/>
      <c r="J72" s="18"/>
      <c r="K72" s="191" t="s">
        <v>159</v>
      </c>
      <c r="N72" s="18"/>
    </row>
    <row r="73" spans="1:14" ht="15.5" customHeight="1" thickBot="1" x14ac:dyDescent="0.4">
      <c r="A73" s="86"/>
      <c r="B73" s="82"/>
      <c r="C73" s="69" t="s">
        <v>123</v>
      </c>
      <c r="D73" s="28" t="s">
        <v>168</v>
      </c>
      <c r="E73" s="185"/>
      <c r="F73" s="20"/>
      <c r="G73" s="26"/>
      <c r="H73" s="18"/>
      <c r="I73" s="18"/>
      <c r="J73" s="18"/>
      <c r="K73" s="29"/>
      <c r="N73" s="18"/>
    </row>
    <row r="74" spans="1:14" ht="15.5" customHeight="1" thickBot="1" x14ac:dyDescent="0.4">
      <c r="A74" s="86"/>
      <c r="B74" s="82"/>
      <c r="F74" s="32">
        <f>IF($J$1=TRUE,F59+1,"")</f>
        <v>22</v>
      </c>
      <c r="G74" s="29"/>
      <c r="H74" s="28" t="s">
        <v>58</v>
      </c>
      <c r="I74" s="181"/>
      <c r="J74" s="18"/>
      <c r="K74" s="29"/>
      <c r="N74" s="18"/>
    </row>
    <row r="75" spans="1:14" ht="15.5" customHeight="1" x14ac:dyDescent="0.35">
      <c r="A75" s="86"/>
      <c r="B75" s="82"/>
      <c r="F75" s="20"/>
      <c r="G75" s="191" t="s">
        <v>157</v>
      </c>
      <c r="H75" s="20"/>
      <c r="I75" s="21"/>
      <c r="J75" s="18"/>
      <c r="K75" s="29"/>
      <c r="N75" s="18"/>
    </row>
    <row r="76" spans="1:14" ht="15.5" customHeight="1" thickBot="1" x14ac:dyDescent="0.4">
      <c r="A76" s="86"/>
      <c r="B76" s="19"/>
      <c r="C76" s="19" t="s">
        <v>87</v>
      </c>
      <c r="D76" s="28" t="s">
        <v>30</v>
      </c>
      <c r="E76" s="181"/>
      <c r="F76" s="20"/>
      <c r="G76" s="29"/>
      <c r="H76" s="20"/>
      <c r="I76" s="26"/>
      <c r="J76" s="18"/>
      <c r="K76" s="29"/>
      <c r="N76" s="18"/>
    </row>
    <row r="77" spans="1:14" ht="15.5" customHeight="1" x14ac:dyDescent="0.35">
      <c r="A77" s="86"/>
      <c r="B77" s="19"/>
      <c r="C77" s="19"/>
      <c r="D77" s="89"/>
      <c r="E77" s="49"/>
      <c r="F77" s="20"/>
      <c r="G77" s="29"/>
      <c r="H77" s="20"/>
      <c r="I77" s="26"/>
      <c r="J77" s="18"/>
      <c r="K77" s="29"/>
      <c r="N77" s="18"/>
    </row>
    <row r="78" spans="1:14" ht="15.5" customHeight="1" thickBot="1" x14ac:dyDescent="0.4">
      <c r="A78" s="86"/>
      <c r="B78" s="86"/>
      <c r="C78" s="86"/>
      <c r="D78" s="51">
        <f>IF($J$1=TRUE,D63+1,"")</f>
        <v>18</v>
      </c>
      <c r="E78" s="90"/>
      <c r="F78" s="43" t="s">
        <v>58</v>
      </c>
      <c r="G78" s="185"/>
      <c r="H78" s="32">
        <f>IF($J$1=TRUE,H63+1,"")</f>
        <v>24</v>
      </c>
      <c r="I78" s="29"/>
      <c r="J78" s="55" t="s">
        <v>188</v>
      </c>
      <c r="K78" s="185"/>
      <c r="N78" s="18"/>
    </row>
    <row r="79" spans="1:14" ht="15.5" customHeight="1" thickBot="1" x14ac:dyDescent="0.4">
      <c r="A79" s="86" t="s">
        <v>66</v>
      </c>
      <c r="B79" s="28" t="s">
        <v>165</v>
      </c>
      <c r="C79" s="181"/>
      <c r="D79" s="92" t="s">
        <v>7</v>
      </c>
      <c r="E79" s="85"/>
      <c r="F79" s="18"/>
      <c r="G79" s="19"/>
      <c r="H79" s="20"/>
      <c r="I79" s="191" t="s">
        <v>158</v>
      </c>
      <c r="N79" s="18"/>
    </row>
    <row r="80" spans="1:14" ht="15.5" customHeight="1" thickBot="1" x14ac:dyDescent="0.4">
      <c r="A80" s="86"/>
      <c r="B80" s="51">
        <f>IF($J$1=TRUE,B65+1,"")</f>
        <v>14</v>
      </c>
      <c r="C80" s="84"/>
      <c r="D80" s="28" t="s">
        <v>58</v>
      </c>
      <c r="E80" s="185"/>
      <c r="F80" s="18"/>
      <c r="G80" s="19"/>
      <c r="H80" s="20"/>
      <c r="I80" s="29"/>
      <c r="N80" s="18"/>
    </row>
    <row r="81" spans="1:14" ht="15.5" customHeight="1" thickBot="1" x14ac:dyDescent="0.4">
      <c r="A81" s="86" t="s">
        <v>65</v>
      </c>
      <c r="B81" s="28" t="s">
        <v>58</v>
      </c>
      <c r="C81" s="185"/>
      <c r="F81" s="18"/>
      <c r="I81" s="26"/>
      <c r="J81" s="18"/>
      <c r="K81" s="19"/>
      <c r="N81" s="18"/>
    </row>
    <row r="82" spans="1:14" ht="15.5" customHeight="1" thickBot="1" x14ac:dyDescent="0.4">
      <c r="A82" s="19"/>
      <c r="B82" s="19"/>
      <c r="C82" s="19"/>
      <c r="F82" s="18"/>
      <c r="G82" s="86" t="s">
        <v>75</v>
      </c>
      <c r="H82" s="43" t="s">
        <v>188</v>
      </c>
      <c r="I82" s="185"/>
      <c r="J82" s="18"/>
      <c r="K82" s="19"/>
      <c r="N82" s="18"/>
    </row>
    <row r="83" spans="1:14" ht="15.5" customHeight="1" x14ac:dyDescent="0.35">
      <c r="A83" s="19"/>
      <c r="B83" s="19"/>
      <c r="C83" s="19"/>
      <c r="D83" s="18"/>
      <c r="E83" s="19"/>
      <c r="F83" s="18"/>
      <c r="G83" s="18"/>
      <c r="H83" s="18"/>
      <c r="I83" s="19"/>
      <c r="L83" s="18"/>
      <c r="M83" s="18"/>
      <c r="N83" s="18"/>
    </row>
    <row r="84" spans="1:14" ht="15.5" customHeight="1" x14ac:dyDescent="0.35">
      <c r="A84" s="19"/>
      <c r="B84" s="19"/>
      <c r="C84" s="19"/>
      <c r="D84" s="18"/>
      <c r="E84" s="19"/>
      <c r="F84" s="18"/>
      <c r="G84" s="18"/>
      <c r="H84" s="18"/>
      <c r="I84" s="19"/>
      <c r="J84" s="18"/>
      <c r="K84" s="19"/>
      <c r="L84" s="18"/>
      <c r="M84" s="18"/>
      <c r="N84" s="18"/>
    </row>
    <row r="85" spans="1:14" ht="15.5" customHeight="1" x14ac:dyDescent="0.35">
      <c r="H85" s="18"/>
      <c r="I85" s="19"/>
      <c r="J85" s="18"/>
      <c r="K85" s="19"/>
      <c r="L85" s="18"/>
      <c r="M85" s="18"/>
      <c r="N85" s="18"/>
    </row>
    <row r="86" spans="1:14" ht="15.5" customHeight="1" x14ac:dyDescent="0.35">
      <c r="A86" s="18"/>
      <c r="B86" s="18"/>
      <c r="C86" s="18"/>
      <c r="D86" s="18"/>
      <c r="E86" s="19"/>
      <c r="F86" s="18"/>
      <c r="G86" s="19"/>
      <c r="H86" s="18"/>
      <c r="I86" s="18"/>
      <c r="J86" s="18"/>
      <c r="K86" s="19"/>
      <c r="L86" s="18"/>
      <c r="M86" s="18"/>
      <c r="N86" s="18"/>
    </row>
    <row r="87" spans="1:14" ht="15.5" customHeight="1" x14ac:dyDescent="0.35">
      <c r="A87" s="18"/>
      <c r="B87" s="18"/>
      <c r="C87" s="18"/>
      <c r="D87" s="18"/>
      <c r="E87" s="19"/>
      <c r="F87" s="18"/>
      <c r="G87" s="19"/>
      <c r="H87" s="18"/>
      <c r="I87" s="18"/>
      <c r="J87" s="18"/>
      <c r="K87" s="19"/>
      <c r="L87" s="18"/>
      <c r="M87" s="18"/>
      <c r="N87" s="18"/>
    </row>
    <row r="88" spans="1:14" ht="15.5" customHeight="1" x14ac:dyDescent="0.35">
      <c r="A88" s="18"/>
      <c r="B88" s="18"/>
      <c r="C88" s="18"/>
      <c r="D88" s="18"/>
      <c r="E88" s="19"/>
      <c r="F88" s="18"/>
      <c r="G88" s="19"/>
      <c r="H88" s="18"/>
      <c r="I88" s="18"/>
      <c r="J88" s="18"/>
      <c r="K88" s="19"/>
      <c r="L88" s="18"/>
      <c r="M88" s="18"/>
      <c r="N88" s="18"/>
    </row>
    <row r="89" spans="1:14" ht="15.5" customHeight="1" x14ac:dyDescent="0.35">
      <c r="A89" s="18"/>
      <c r="B89" s="18"/>
      <c r="C89" s="18"/>
      <c r="D89" s="18"/>
      <c r="E89" s="19"/>
      <c r="F89" s="18"/>
      <c r="G89" s="19"/>
      <c r="H89" s="18"/>
      <c r="I89" s="18"/>
      <c r="J89" s="18"/>
      <c r="K89" s="19"/>
      <c r="L89" s="18"/>
      <c r="M89" s="18"/>
      <c r="N89" s="18"/>
    </row>
    <row r="90" spans="1:14" ht="15.5" customHeight="1" x14ac:dyDescent="0.35">
      <c r="A90" s="18"/>
      <c r="B90" s="18"/>
      <c r="C90" s="18"/>
      <c r="D90" s="18"/>
      <c r="E90" s="19"/>
      <c r="F90" s="18"/>
      <c r="G90" s="19"/>
      <c r="H90" s="18"/>
      <c r="I90" s="18"/>
      <c r="J90" s="18"/>
      <c r="K90" s="19"/>
      <c r="L90" s="18"/>
      <c r="M90" s="18"/>
      <c r="N90" s="18"/>
    </row>
  </sheetData>
  <mergeCells count="6">
    <mergeCell ref="A2:D2"/>
    <mergeCell ref="P36:R36"/>
    <mergeCell ref="P37:R37"/>
    <mergeCell ref="V36:W36"/>
    <mergeCell ref="V37:W37"/>
    <mergeCell ref="Q10:V12"/>
  </mergeCells>
  <dataValidations count="3">
    <dataValidation type="list" allowBlank="1" showInputMessage="1" showErrorMessage="1" sqref="N18">
      <formula1>L15:L20</formula1>
    </dataValidation>
    <dataValidation type="list" allowBlank="1" showInputMessage="1" showErrorMessage="1" sqref="N25 N28">
      <formula1>$L$23:$L$27</formula1>
    </dataValidation>
    <dataValidation type="list" allowBlank="1" showInputMessage="1" showErrorMessage="1" sqref="N21">
      <formula1>$L$15:$L$20</formula1>
    </dataValidation>
  </dataValidations>
  <hyperlinks>
    <hyperlink ref="H2" location="Instructions!A1" display="Instructions"/>
    <hyperlink ref="A2" r:id="rId1" display="Tournament Bracket Template by Vertex42.com"/>
    <hyperlink ref="Q10" location="Scoreboard!A1" display="Return to Scoreboar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Scoreboard!$C$4:$C$17</xm:f>
          </x14:formula1>
          <xm:sqref>B49 V36 P36 B47 B43 B41 B38 B36 B32 B30 B27 B25 B21 B19 B16 B14 D9 N13 L23 L20 L15 L27 N10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20"/>
  <sheetViews>
    <sheetView showGridLines="0" showRowColHeaders="0" workbookViewId="0">
      <selection activeCell="P3" sqref="P3:Q3"/>
    </sheetView>
  </sheetViews>
  <sheetFormatPr defaultRowHeight="14.5" x14ac:dyDescent="0.35"/>
  <cols>
    <col min="1" max="1" width="4.90625" customWidth="1"/>
    <col min="2" max="2" width="6.6328125" customWidth="1"/>
    <col min="4" max="4" width="10.81640625" customWidth="1"/>
    <col min="5" max="7" width="9.6328125" customWidth="1"/>
    <col min="8" max="8" width="8.81640625" customWidth="1"/>
    <col min="9" max="9" width="10.81640625" customWidth="1"/>
    <col min="10" max="11" width="9.6328125" customWidth="1"/>
    <col min="12" max="12" width="3.26953125" customWidth="1"/>
    <col min="13" max="13" width="21.36328125" customWidth="1"/>
    <col min="14" max="14" width="9.6328125" customWidth="1"/>
    <col min="15" max="15" width="0" hidden="1" customWidth="1"/>
    <col min="16" max="16" width="12" customWidth="1"/>
    <col min="17" max="17" width="21" customWidth="1"/>
  </cols>
  <sheetData>
    <row r="1" spans="3:17" ht="15" thickBot="1" x14ac:dyDescent="0.4"/>
    <row r="2" spans="3:17" ht="19" thickBot="1" x14ac:dyDescent="0.5">
      <c r="D2" s="304" t="s">
        <v>169</v>
      </c>
      <c r="E2" s="305"/>
      <c r="F2" s="203"/>
      <c r="G2" s="203"/>
      <c r="K2" s="204"/>
    </row>
    <row r="3" spans="3:17" ht="21.5" thickBot="1" x14ac:dyDescent="0.55000000000000004">
      <c r="C3" s="202"/>
      <c r="D3" s="300" t="s">
        <v>165</v>
      </c>
      <c r="E3" s="301"/>
      <c r="F3" s="203"/>
      <c r="G3" s="203"/>
      <c r="J3" s="8"/>
      <c r="K3" s="204"/>
      <c r="P3" s="290" t="s">
        <v>73</v>
      </c>
      <c r="Q3" s="290"/>
    </row>
    <row r="4" spans="3:17" ht="21.5" thickBot="1" x14ac:dyDescent="0.55000000000000004">
      <c r="C4" s="202"/>
      <c r="D4" s="300" t="s">
        <v>58</v>
      </c>
      <c r="E4" s="301"/>
      <c r="F4" s="203"/>
      <c r="G4" s="203"/>
      <c r="K4" s="204"/>
      <c r="Q4" t="s">
        <v>7</v>
      </c>
    </row>
    <row r="5" spans="3:17" ht="21.5" thickBot="1" x14ac:dyDescent="0.55000000000000004">
      <c r="C5" s="202"/>
      <c r="D5" s="300" t="s">
        <v>156</v>
      </c>
      <c r="E5" s="301"/>
      <c r="F5" s="203"/>
      <c r="G5" s="203"/>
      <c r="H5" s="304" t="s">
        <v>172</v>
      </c>
      <c r="I5" s="305"/>
      <c r="K5" s="204"/>
    </row>
    <row r="6" spans="3:17" ht="21.5" thickBot="1" x14ac:dyDescent="0.55000000000000004">
      <c r="C6" s="202"/>
      <c r="D6" s="300" t="s">
        <v>37</v>
      </c>
      <c r="E6" s="301"/>
      <c r="F6" s="203"/>
      <c r="G6" s="203"/>
      <c r="H6" s="300" t="s">
        <v>165</v>
      </c>
      <c r="I6" s="301"/>
      <c r="M6" s="206" t="s">
        <v>171</v>
      </c>
      <c r="O6" t="str">
        <f>H6</f>
        <v>B-Dave &amp; Kylie</v>
      </c>
    </row>
    <row r="7" spans="3:17" ht="21.5" thickBot="1" x14ac:dyDescent="0.55000000000000004">
      <c r="C7" s="202"/>
      <c r="D7" s="300"/>
      <c r="E7" s="301"/>
      <c r="F7" s="203"/>
      <c r="G7" s="203"/>
      <c r="H7" s="300" t="s">
        <v>58</v>
      </c>
      <c r="I7" s="301"/>
      <c r="L7" s="202">
        <v>1</v>
      </c>
      <c r="M7" s="205" t="s">
        <v>187</v>
      </c>
      <c r="O7" t="str">
        <f t="shared" ref="O7:O9" si="0">H7</f>
        <v>Sheldon &amp; Carly</v>
      </c>
    </row>
    <row r="8" spans="3:17" ht="21.5" thickBot="1" x14ac:dyDescent="0.55000000000000004">
      <c r="C8" s="202"/>
      <c r="D8" s="300"/>
      <c r="E8" s="301"/>
      <c r="F8" s="203"/>
      <c r="G8" s="203"/>
      <c r="H8" s="300" t="s">
        <v>156</v>
      </c>
      <c r="I8" s="301"/>
      <c r="L8" s="202">
        <v>2</v>
      </c>
      <c r="M8" s="205" t="s">
        <v>188</v>
      </c>
      <c r="N8" t="s">
        <v>7</v>
      </c>
      <c r="O8" t="str">
        <f t="shared" si="0"/>
        <v>Alex &amp; Rachel</v>
      </c>
    </row>
    <row r="9" spans="3:17" ht="21.5" thickBot="1" x14ac:dyDescent="0.55000000000000004">
      <c r="C9" s="202"/>
      <c r="D9" s="300"/>
      <c r="E9" s="301"/>
      <c r="F9" s="203"/>
      <c r="G9" s="203"/>
      <c r="H9" s="300" t="s">
        <v>37</v>
      </c>
      <c r="I9" s="301"/>
      <c r="L9" s="202">
        <v>3</v>
      </c>
      <c r="M9" s="205" t="s">
        <v>28</v>
      </c>
      <c r="N9" s="8"/>
      <c r="O9" t="str">
        <f t="shared" si="0"/>
        <v>Chris &amp; Shelby</v>
      </c>
    </row>
    <row r="10" spans="3:17" ht="21.5" thickBot="1" x14ac:dyDescent="0.55000000000000004">
      <c r="C10" s="202"/>
      <c r="D10" s="300"/>
      <c r="E10" s="301"/>
      <c r="F10" s="203"/>
      <c r="G10" s="203"/>
      <c r="H10" s="203"/>
      <c r="I10" s="203"/>
      <c r="L10" s="202">
        <v>4</v>
      </c>
      <c r="M10" s="205" t="s">
        <v>37</v>
      </c>
      <c r="O10" t="str">
        <f>H14</f>
        <v>Dean &amp; Misty</v>
      </c>
    </row>
    <row r="11" spans="3:17" ht="21.5" thickBot="1" x14ac:dyDescent="0.55000000000000004">
      <c r="F11" s="203"/>
      <c r="G11" s="203"/>
      <c r="L11" s="202">
        <v>5</v>
      </c>
      <c r="M11" s="205" t="s">
        <v>156</v>
      </c>
      <c r="O11" t="str">
        <f t="shared" ref="O11:O13" si="1">H15</f>
        <v>Jesse &amp; Sarah</v>
      </c>
    </row>
    <row r="12" spans="3:17" ht="21.5" thickBot="1" x14ac:dyDescent="0.55000000000000004">
      <c r="C12" s="201"/>
      <c r="D12" s="302" t="s">
        <v>170</v>
      </c>
      <c r="E12" s="303"/>
      <c r="F12" s="203"/>
      <c r="G12" s="203"/>
      <c r="L12" s="202">
        <v>6</v>
      </c>
      <c r="M12" s="205" t="s">
        <v>165</v>
      </c>
      <c r="O12" t="str">
        <f t="shared" si="1"/>
        <v>Ty &amp; Bree</v>
      </c>
    </row>
    <row r="13" spans="3:17" ht="21.5" thickBot="1" x14ac:dyDescent="0.55000000000000004">
      <c r="C13" s="202"/>
      <c r="D13" s="300" t="s">
        <v>187</v>
      </c>
      <c r="E13" s="301"/>
      <c r="F13" s="203"/>
      <c r="G13" s="203"/>
      <c r="H13" s="302" t="s">
        <v>173</v>
      </c>
      <c r="I13" s="303"/>
      <c r="L13" s="202">
        <v>7</v>
      </c>
      <c r="M13" s="205" t="s">
        <v>58</v>
      </c>
      <c r="O13" t="str">
        <f t="shared" si="1"/>
        <v>Avery &amp; Kayla</v>
      </c>
    </row>
    <row r="14" spans="3:17" ht="21.5" thickBot="1" x14ac:dyDescent="0.55000000000000004">
      <c r="C14" s="202"/>
      <c r="D14" s="300" t="s">
        <v>188</v>
      </c>
      <c r="E14" s="301"/>
      <c r="F14" s="203"/>
      <c r="G14" s="203"/>
      <c r="H14" s="300" t="s">
        <v>187</v>
      </c>
      <c r="I14" s="301"/>
      <c r="L14" s="202">
        <v>8</v>
      </c>
      <c r="M14" s="205" t="s">
        <v>27</v>
      </c>
    </row>
    <row r="15" spans="3:17" ht="21.5" thickBot="1" x14ac:dyDescent="0.55000000000000004">
      <c r="C15" s="202"/>
      <c r="D15" s="300" t="s">
        <v>28</v>
      </c>
      <c r="E15" s="301"/>
      <c r="F15" s="203"/>
      <c r="G15" s="203"/>
      <c r="H15" s="300" t="s">
        <v>188</v>
      </c>
      <c r="I15" s="301"/>
      <c r="K15" s="204"/>
    </row>
    <row r="16" spans="3:17" ht="21.5" thickBot="1" x14ac:dyDescent="0.55000000000000004">
      <c r="C16" s="202"/>
      <c r="D16" s="300" t="s">
        <v>27</v>
      </c>
      <c r="E16" s="301"/>
      <c r="F16" s="203"/>
      <c r="H16" s="300" t="s">
        <v>28</v>
      </c>
      <c r="I16" s="301"/>
      <c r="K16" s="204"/>
    </row>
    <row r="17" spans="3:11" ht="21.5" thickBot="1" x14ac:dyDescent="0.55000000000000004">
      <c r="C17" s="202"/>
      <c r="D17" s="300"/>
      <c r="E17" s="301"/>
      <c r="F17" s="203"/>
      <c r="H17" s="300" t="s">
        <v>27</v>
      </c>
      <c r="I17" s="301"/>
      <c r="K17" s="204"/>
    </row>
    <row r="18" spans="3:11" ht="21.5" thickBot="1" x14ac:dyDescent="0.55000000000000004">
      <c r="C18" s="202"/>
      <c r="D18" s="300"/>
      <c r="E18" s="301"/>
      <c r="F18" s="203"/>
    </row>
    <row r="19" spans="3:11" ht="21.5" thickBot="1" x14ac:dyDescent="0.55000000000000004">
      <c r="C19" s="202"/>
      <c r="D19" s="300"/>
      <c r="E19" s="301"/>
      <c r="F19" s="203"/>
    </row>
    <row r="20" spans="3:11" ht="21.5" thickBot="1" x14ac:dyDescent="0.55000000000000004">
      <c r="C20" s="202"/>
      <c r="D20" s="300"/>
      <c r="E20" s="301"/>
      <c r="F20" s="203"/>
    </row>
  </sheetData>
  <mergeCells count="29">
    <mergeCell ref="D2:E2"/>
    <mergeCell ref="D3:E3"/>
    <mergeCell ref="D4:E4"/>
    <mergeCell ref="D5:E5"/>
    <mergeCell ref="D6:E6"/>
    <mergeCell ref="D20:E20"/>
    <mergeCell ref="D7:E7"/>
    <mergeCell ref="D8:E8"/>
    <mergeCell ref="D9:E9"/>
    <mergeCell ref="D10:E10"/>
    <mergeCell ref="D19:E19"/>
    <mergeCell ref="D16:E16"/>
    <mergeCell ref="D18:E18"/>
    <mergeCell ref="H16:I16"/>
    <mergeCell ref="H17:I17"/>
    <mergeCell ref="H13:I13"/>
    <mergeCell ref="P3:Q3"/>
    <mergeCell ref="D17:E17"/>
    <mergeCell ref="H14:I14"/>
    <mergeCell ref="D12:E12"/>
    <mergeCell ref="D13:E13"/>
    <mergeCell ref="D14:E14"/>
    <mergeCell ref="D15:E15"/>
    <mergeCell ref="H15:I15"/>
    <mergeCell ref="H5:I5"/>
    <mergeCell ref="H6:I6"/>
    <mergeCell ref="H7:I7"/>
    <mergeCell ref="H8:I8"/>
    <mergeCell ref="H9:I9"/>
  </mergeCells>
  <dataValidations count="3">
    <dataValidation type="list" allowBlank="1" showInputMessage="1" showErrorMessage="1" sqref="H6:I9">
      <formula1>$D$3:$D$10</formula1>
    </dataValidation>
    <dataValidation type="list" allowBlank="1" showInputMessage="1" showErrorMessage="1" sqref="H14:I17">
      <formula1>$D$13:$D$20</formula1>
    </dataValidation>
    <dataValidation type="list" allowBlank="1" showInputMessage="1" showErrorMessage="1" sqref="M7:M14">
      <formula1>$O$6:$O$13</formula1>
    </dataValidation>
  </dataValidations>
  <hyperlinks>
    <hyperlink ref="P3"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Scoreboard!$C$4:$C$17</xm:f>
          </x14:formula1>
          <xm:sqref>D13:D20</xm:sqref>
        </x14:dataValidation>
        <x14:dataValidation type="list" allowBlank="1" showInputMessage="1" showErrorMessage="1">
          <x14:formula1>
            <xm:f>Scoreboard!$C$4:$C$17</xm:f>
          </x14:formula1>
          <xm:sqref>E14:E20</xm:sqref>
        </x14:dataValidation>
        <x14:dataValidation type="list" allowBlank="1" showInputMessage="1" showErrorMessage="1">
          <x14:formula1>
            <xm:f>Scoreboard!$C$4:$C$17</xm:f>
          </x14:formula1>
          <xm:sqref>D3:E10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3"/>
  <sheetViews>
    <sheetView showGridLines="0" showRowColHeaders="0" zoomScale="120" zoomScaleNormal="120" workbookViewId="0">
      <pane xSplit="3" ySplit="3" topLeftCell="D4" activePane="bottomRight" state="frozen"/>
      <selection pane="topRight" activeCell="D1" sqref="D1"/>
      <selection pane="bottomLeft" activeCell="A4" sqref="A4"/>
      <selection pane="bottomRight" activeCell="L18" sqref="L18:V18"/>
    </sheetView>
  </sheetViews>
  <sheetFormatPr defaultRowHeight="14.5" x14ac:dyDescent="0.35"/>
  <cols>
    <col min="1" max="1" width="0.453125" customWidth="1"/>
    <col min="2" max="2" width="2.36328125" customWidth="1"/>
    <col min="3" max="3" width="17.453125" bestFit="1" customWidth="1"/>
    <col min="4" max="33" width="3.90625" customWidth="1"/>
    <col min="34" max="34" width="5.81640625" customWidth="1"/>
    <col min="35" max="36" width="8.7265625" hidden="1" customWidth="1"/>
    <col min="37" max="37" width="0" hidden="1" customWidth="1"/>
  </cols>
  <sheetData>
    <row r="1" spans="2:36" x14ac:dyDescent="0.35">
      <c r="L1" s="306"/>
      <c r="M1" s="306"/>
      <c r="N1" s="306"/>
      <c r="O1" s="306"/>
      <c r="P1" s="306"/>
    </row>
    <row r="2" spans="2:36" ht="15" thickBot="1" x14ac:dyDescent="0.4"/>
    <row r="3" spans="2:36" ht="15.5" thickTop="1" thickBot="1" x14ac:dyDescent="0.4">
      <c r="B3" s="155" t="s">
        <v>118</v>
      </c>
      <c r="C3" s="149" t="s">
        <v>7</v>
      </c>
      <c r="D3" s="138" t="s">
        <v>126</v>
      </c>
      <c r="E3" s="138" t="s">
        <v>127</v>
      </c>
      <c r="F3" s="138" t="s">
        <v>128</v>
      </c>
      <c r="G3" s="138" t="s">
        <v>129</v>
      </c>
      <c r="H3" s="138" t="s">
        <v>130</v>
      </c>
      <c r="I3" s="138" t="s">
        <v>131</v>
      </c>
      <c r="J3" s="138" t="s">
        <v>132</v>
      </c>
      <c r="K3" s="138" t="s">
        <v>133</v>
      </c>
      <c r="L3" s="138" t="s">
        <v>134</v>
      </c>
      <c r="M3" s="138" t="s">
        <v>135</v>
      </c>
      <c r="N3" s="138" t="s">
        <v>136</v>
      </c>
      <c r="O3" s="138" t="s">
        <v>137</v>
      </c>
      <c r="P3" s="138" t="s">
        <v>138</v>
      </c>
      <c r="Q3" s="138" t="s">
        <v>139</v>
      </c>
      <c r="R3" s="138" t="s">
        <v>140</v>
      </c>
      <c r="S3" s="138" t="s">
        <v>141</v>
      </c>
      <c r="T3" s="138" t="s">
        <v>142</v>
      </c>
      <c r="U3" s="138" t="s">
        <v>143</v>
      </c>
      <c r="V3" s="138" t="s">
        <v>144</v>
      </c>
      <c r="W3" s="138" t="s">
        <v>145</v>
      </c>
      <c r="X3" s="138" t="s">
        <v>146</v>
      </c>
      <c r="Y3" s="138" t="s">
        <v>147</v>
      </c>
      <c r="Z3" s="138" t="s">
        <v>148</v>
      </c>
      <c r="AA3" s="138" t="s">
        <v>149</v>
      </c>
      <c r="AB3" s="138" t="s">
        <v>150</v>
      </c>
      <c r="AC3" s="138" t="s">
        <v>151</v>
      </c>
      <c r="AD3" s="138" t="s">
        <v>152</v>
      </c>
      <c r="AE3" s="138" t="s">
        <v>153</v>
      </c>
      <c r="AF3" s="138" t="s">
        <v>154</v>
      </c>
      <c r="AG3" s="138" t="s">
        <v>155</v>
      </c>
      <c r="AH3" s="139" t="s">
        <v>6</v>
      </c>
    </row>
    <row r="4" spans="2:36" ht="15" thickTop="1" x14ac:dyDescent="0.35">
      <c r="B4" s="198">
        <f>RANK(No[[#This Row],[TOTAL]],No[TOTAL])</f>
        <v>1</v>
      </c>
      <c r="C4" s="157" t="s">
        <v>165</v>
      </c>
      <c r="D4" s="156">
        <v>1</v>
      </c>
      <c r="E4" s="133"/>
      <c r="F4" s="133">
        <v>1</v>
      </c>
      <c r="G4" s="133">
        <v>1</v>
      </c>
      <c r="H4" s="133">
        <v>1</v>
      </c>
      <c r="I4" s="133">
        <v>1</v>
      </c>
      <c r="J4" s="133">
        <v>1</v>
      </c>
      <c r="K4" s="133">
        <v>1</v>
      </c>
      <c r="L4" s="133">
        <v>1</v>
      </c>
      <c r="M4" s="135">
        <v>1</v>
      </c>
      <c r="N4" s="133">
        <v>1</v>
      </c>
      <c r="O4" s="133">
        <v>1</v>
      </c>
      <c r="P4" s="133">
        <v>1</v>
      </c>
      <c r="Q4" s="133">
        <v>1</v>
      </c>
      <c r="R4" s="134">
        <v>1</v>
      </c>
      <c r="S4" s="134">
        <v>1</v>
      </c>
      <c r="T4" s="134"/>
      <c r="U4" s="134"/>
      <c r="V4" s="134"/>
      <c r="W4" s="134"/>
      <c r="X4" s="134"/>
      <c r="Y4" s="134"/>
      <c r="Z4" s="134"/>
      <c r="AA4" s="134"/>
      <c r="AB4" s="134"/>
      <c r="AC4" s="134"/>
      <c r="AD4" s="134"/>
      <c r="AE4" s="134"/>
      <c r="AF4" s="134"/>
      <c r="AG4" s="134"/>
      <c r="AH4" s="137">
        <f>SUM(No[[#This Row],[1]:[30]])</f>
        <v>15</v>
      </c>
      <c r="AI4">
        <f>IF(AH4&lt;&gt;0,(SUM(D4:AG4))," ")</f>
        <v>15</v>
      </c>
      <c r="AJ4" t="str">
        <f ca="1">IFERROR(OFFSET($C$4,MATCH(LARGE($AI$4:$AI$17,1),$AI$4:$AI$17,0)-1,0)," ")</f>
        <v>B-Dave &amp; Kylie</v>
      </c>
    </row>
    <row r="5" spans="2:36" x14ac:dyDescent="0.35">
      <c r="B5" s="199">
        <f>RANK(No[[#This Row],[TOTAL]],No[TOTAL])</f>
        <v>2</v>
      </c>
      <c r="C5" s="158" t="s">
        <v>156</v>
      </c>
      <c r="D5" s="156">
        <v>1</v>
      </c>
      <c r="E5" s="135"/>
      <c r="F5" s="135">
        <v>1</v>
      </c>
      <c r="G5" s="135">
        <v>1</v>
      </c>
      <c r="H5" s="135"/>
      <c r="I5" s="135">
        <v>1</v>
      </c>
      <c r="J5" s="135">
        <v>1</v>
      </c>
      <c r="K5" s="135">
        <v>1</v>
      </c>
      <c r="L5" s="135">
        <v>1</v>
      </c>
      <c r="M5" s="135">
        <v>1</v>
      </c>
      <c r="N5" s="135">
        <v>1</v>
      </c>
      <c r="O5" s="135">
        <v>1</v>
      </c>
      <c r="P5" s="135">
        <v>1</v>
      </c>
      <c r="Q5" s="135">
        <v>1</v>
      </c>
      <c r="R5" s="136">
        <v>1</v>
      </c>
      <c r="S5" s="136">
        <v>1</v>
      </c>
      <c r="T5" s="136"/>
      <c r="U5" s="136"/>
      <c r="V5" s="136"/>
      <c r="W5" s="136"/>
      <c r="X5" s="136"/>
      <c r="Y5" s="136"/>
      <c r="Z5" s="136"/>
      <c r="AA5" s="136"/>
      <c r="AB5" s="136"/>
      <c r="AC5" s="136"/>
      <c r="AD5" s="136"/>
      <c r="AE5" s="136"/>
      <c r="AF5" s="136"/>
      <c r="AG5" s="136"/>
      <c r="AH5" s="137">
        <f>SUM(No[[#This Row],[1]:[30]])</f>
        <v>14</v>
      </c>
      <c r="AI5">
        <f t="shared" ref="AI5:AI17" si="0">IF(AH5&lt;&gt;0,(SUM(D5:AG5))," ")</f>
        <v>14</v>
      </c>
      <c r="AJ5" t="str">
        <f ca="1">IFERROR(OFFSET($C$4,MATCH(LARGE($AI$4:$AI$17,2),$AI$4:$AI$17,0)-1,0)," ")</f>
        <v>Alex &amp; Rachel</v>
      </c>
    </row>
    <row r="6" spans="2:36" x14ac:dyDescent="0.35">
      <c r="B6" s="199">
        <f>RANK(No[[#This Row],[TOTAL]],No[TOTAL])</f>
        <v>3</v>
      </c>
      <c r="C6" s="158" t="s">
        <v>185</v>
      </c>
      <c r="D6" s="156">
        <v>1</v>
      </c>
      <c r="E6" s="135">
        <v>1</v>
      </c>
      <c r="F6" s="135">
        <v>1</v>
      </c>
      <c r="G6" s="135">
        <v>1</v>
      </c>
      <c r="H6" s="135">
        <v>1</v>
      </c>
      <c r="I6" s="135">
        <v>1</v>
      </c>
      <c r="J6" s="135">
        <v>1</v>
      </c>
      <c r="K6" s="135">
        <v>1</v>
      </c>
      <c r="L6" s="135">
        <v>1</v>
      </c>
      <c r="M6" s="135">
        <v>1</v>
      </c>
      <c r="N6" s="135"/>
      <c r="O6" s="135"/>
      <c r="P6" s="135">
        <v>1</v>
      </c>
      <c r="Q6" s="135">
        <v>1</v>
      </c>
      <c r="R6" s="136">
        <v>1</v>
      </c>
      <c r="S6" s="136"/>
      <c r="T6" s="136"/>
      <c r="U6" s="136"/>
      <c r="V6" s="136"/>
      <c r="W6" s="136"/>
      <c r="X6" s="136"/>
      <c r="Y6" s="136"/>
      <c r="Z6" s="136"/>
      <c r="AA6" s="136"/>
      <c r="AB6" s="136"/>
      <c r="AC6" s="136"/>
      <c r="AD6" s="136"/>
      <c r="AE6" s="136"/>
      <c r="AF6" s="136"/>
      <c r="AG6" s="136"/>
      <c r="AH6" s="137">
        <f>SUM(No[[#This Row],[1]:[30]])</f>
        <v>13</v>
      </c>
      <c r="AI6">
        <f t="shared" si="0"/>
        <v>13</v>
      </c>
      <c r="AJ6" t="str">
        <f ca="1">IFERROR(OFFSET($C$4,MATCH(LARGE($AI$4:$AI$17,3),$AI$4:$AI$17,0)-1,0)," ")</f>
        <v>Trevor &amp; Callie</v>
      </c>
    </row>
    <row r="7" spans="2:36" x14ac:dyDescent="0.35">
      <c r="B7" s="199">
        <f>RANK(No[[#This Row],[TOTAL]],No[TOTAL])</f>
        <v>4</v>
      </c>
      <c r="C7" s="158" t="s">
        <v>30</v>
      </c>
      <c r="D7" s="156">
        <v>1</v>
      </c>
      <c r="E7" s="135"/>
      <c r="F7" s="135">
        <v>1</v>
      </c>
      <c r="G7" s="135">
        <v>1</v>
      </c>
      <c r="H7" s="135">
        <v>1</v>
      </c>
      <c r="I7" s="135">
        <v>1</v>
      </c>
      <c r="J7" s="135">
        <v>1</v>
      </c>
      <c r="K7" s="135"/>
      <c r="L7" s="135">
        <v>1</v>
      </c>
      <c r="M7" s="135">
        <v>1</v>
      </c>
      <c r="N7" s="135"/>
      <c r="O7" s="135">
        <v>1</v>
      </c>
      <c r="P7" s="135">
        <v>1</v>
      </c>
      <c r="Q7" s="135">
        <v>1</v>
      </c>
      <c r="R7" s="136">
        <v>1</v>
      </c>
      <c r="S7" s="136"/>
      <c r="T7" s="136"/>
      <c r="U7" s="136"/>
      <c r="V7" s="136"/>
      <c r="W7" s="136"/>
      <c r="X7" s="136"/>
      <c r="Y7" s="136"/>
      <c r="Z7" s="136"/>
      <c r="AA7" s="136"/>
      <c r="AB7" s="136"/>
      <c r="AC7" s="136"/>
      <c r="AD7" s="136"/>
      <c r="AE7" s="136"/>
      <c r="AF7" s="136"/>
      <c r="AG7" s="136"/>
      <c r="AH7" s="137">
        <f>SUM(No[[#This Row],[1]:[30]])</f>
        <v>12</v>
      </c>
      <c r="AI7">
        <f t="shared" si="0"/>
        <v>12</v>
      </c>
      <c r="AJ7" t="str">
        <f ca="1">IFERROR(OFFSET($C$4,MATCH(LARGE($AI$4:$AI$17,4),$AI$4:$AI$17,0)-1,0)," ")</f>
        <v>JG &amp; Paige</v>
      </c>
    </row>
    <row r="8" spans="2:36" x14ac:dyDescent="0.35">
      <c r="B8" s="199">
        <f>RANK(No[[#This Row],[TOTAL]],No[TOTAL])</f>
        <v>4</v>
      </c>
      <c r="C8" s="158" t="s">
        <v>33</v>
      </c>
      <c r="D8" s="156">
        <v>1</v>
      </c>
      <c r="E8" s="135"/>
      <c r="F8" s="135">
        <v>1</v>
      </c>
      <c r="G8" s="135">
        <v>1</v>
      </c>
      <c r="H8" s="135">
        <v>1</v>
      </c>
      <c r="I8" s="135">
        <v>1</v>
      </c>
      <c r="J8" s="135">
        <v>1</v>
      </c>
      <c r="K8" s="135"/>
      <c r="L8" s="135">
        <v>1</v>
      </c>
      <c r="M8" s="135">
        <v>1</v>
      </c>
      <c r="N8" s="135">
        <v>1</v>
      </c>
      <c r="O8" s="135"/>
      <c r="P8" s="135">
        <v>1</v>
      </c>
      <c r="Q8" s="135">
        <v>1</v>
      </c>
      <c r="R8" s="136">
        <v>1</v>
      </c>
      <c r="S8" s="136"/>
      <c r="T8" s="136"/>
      <c r="U8" s="136"/>
      <c r="V8" s="136"/>
      <c r="W8" s="136"/>
      <c r="X8" s="136"/>
      <c r="Y8" s="136"/>
      <c r="Z8" s="136"/>
      <c r="AA8" s="136"/>
      <c r="AB8" s="136"/>
      <c r="AC8" s="136"/>
      <c r="AD8" s="136"/>
      <c r="AE8" s="136"/>
      <c r="AF8" s="136"/>
      <c r="AG8" s="136"/>
      <c r="AH8" s="137">
        <f>SUM(No[[#This Row],[1]:[30]])</f>
        <v>12</v>
      </c>
      <c r="AI8">
        <f t="shared" si="0"/>
        <v>12</v>
      </c>
      <c r="AJ8" t="str">
        <f ca="1">IFERROR(OFFSET($C$4,MATCH(LARGE($AI$4:$AI$17,5),$AI$4:$AI$17,0)-1,0)," ")</f>
        <v>JG &amp; Paige</v>
      </c>
    </row>
    <row r="9" spans="2:36" x14ac:dyDescent="0.35">
      <c r="B9" s="199">
        <f>RANK(No[[#This Row],[TOTAL]],No[TOTAL])</f>
        <v>6</v>
      </c>
      <c r="C9" s="158" t="s">
        <v>58</v>
      </c>
      <c r="D9" s="156">
        <v>1</v>
      </c>
      <c r="E9" s="135">
        <v>1</v>
      </c>
      <c r="F9" s="135">
        <v>1</v>
      </c>
      <c r="G9" s="135">
        <v>1</v>
      </c>
      <c r="H9" s="135">
        <v>1</v>
      </c>
      <c r="I9" s="135">
        <v>1</v>
      </c>
      <c r="J9" s="135"/>
      <c r="K9" s="135"/>
      <c r="L9" s="135">
        <v>1</v>
      </c>
      <c r="M9" s="135"/>
      <c r="N9" s="135">
        <v>1</v>
      </c>
      <c r="O9" s="135"/>
      <c r="P9" s="135"/>
      <c r="Q9" s="135">
        <v>1</v>
      </c>
      <c r="R9" s="136">
        <v>1</v>
      </c>
      <c r="S9" s="136">
        <v>1</v>
      </c>
      <c r="T9" s="136"/>
      <c r="U9" s="136"/>
      <c r="V9" s="136"/>
      <c r="W9" s="136"/>
      <c r="X9" s="136"/>
      <c r="Y9" s="136"/>
      <c r="Z9" s="136"/>
      <c r="AA9" s="136"/>
      <c r="AB9" s="136"/>
      <c r="AC9" s="136"/>
      <c r="AD9" s="136"/>
      <c r="AE9" s="136"/>
      <c r="AF9" s="136"/>
      <c r="AG9" s="136"/>
      <c r="AH9" s="137">
        <f>SUM(No[[#This Row],[1]:[30]])</f>
        <v>11</v>
      </c>
      <c r="AI9">
        <f t="shared" si="0"/>
        <v>11</v>
      </c>
      <c r="AJ9" t="str">
        <f ca="1">IFERROR(OFFSET($C$4,MATCH(LARGE($AI$4:$AI$17,6),$AI$4:$AI$17,0)-1,0), " ")</f>
        <v>Sheldon &amp; Carly</v>
      </c>
    </row>
    <row r="10" spans="2:36" x14ac:dyDescent="0.35">
      <c r="B10" s="199">
        <f>RANK(No[[#This Row],[TOTAL]],No[TOTAL])</f>
        <v>6</v>
      </c>
      <c r="C10" s="158" t="s">
        <v>28</v>
      </c>
      <c r="D10" s="156">
        <v>1</v>
      </c>
      <c r="E10" s="135"/>
      <c r="F10" s="135">
        <v>1</v>
      </c>
      <c r="G10" s="135">
        <v>1</v>
      </c>
      <c r="H10" s="135">
        <v>1</v>
      </c>
      <c r="I10" s="135">
        <v>1</v>
      </c>
      <c r="J10" s="135">
        <v>1</v>
      </c>
      <c r="K10" s="135">
        <v>1</v>
      </c>
      <c r="L10" s="135"/>
      <c r="M10" s="135">
        <v>1</v>
      </c>
      <c r="N10" s="135">
        <v>1</v>
      </c>
      <c r="O10" s="135">
        <v>1</v>
      </c>
      <c r="P10" s="135"/>
      <c r="Q10" s="135">
        <v>1</v>
      </c>
      <c r="R10" s="136"/>
      <c r="S10" s="136"/>
      <c r="T10" s="136"/>
      <c r="U10" s="136"/>
      <c r="V10" s="136"/>
      <c r="W10" s="136"/>
      <c r="X10" s="136"/>
      <c r="Y10" s="136"/>
      <c r="Z10" s="136"/>
      <c r="AA10" s="136"/>
      <c r="AB10" s="136"/>
      <c r="AC10" s="136"/>
      <c r="AD10" s="136"/>
      <c r="AE10" s="136"/>
      <c r="AF10" s="136"/>
      <c r="AG10" s="136"/>
      <c r="AH10" s="137">
        <f>SUM(No[[#This Row],[1]:[30]])</f>
        <v>11</v>
      </c>
      <c r="AI10">
        <f t="shared" si="0"/>
        <v>11</v>
      </c>
      <c r="AJ10" t="str">
        <f ca="1">IFERROR(OFFSET($C$4,MATCH(LARGE($AI$4:$AI$17,7),$AI$4:$AI$17,0)-1,0)," ")</f>
        <v>Sheldon &amp; Carly</v>
      </c>
    </row>
    <row r="11" spans="2:36" x14ac:dyDescent="0.35">
      <c r="B11" s="199">
        <f>RANK(No[[#This Row],[TOTAL]],No[TOTAL])</f>
        <v>8</v>
      </c>
      <c r="C11" s="158" t="s">
        <v>37</v>
      </c>
      <c r="D11" s="156"/>
      <c r="E11" s="135"/>
      <c r="F11" s="135">
        <v>1</v>
      </c>
      <c r="G11" s="135">
        <v>1</v>
      </c>
      <c r="H11" s="135">
        <v>1</v>
      </c>
      <c r="I11" s="135">
        <v>1</v>
      </c>
      <c r="J11" s="135"/>
      <c r="K11" s="135">
        <v>1</v>
      </c>
      <c r="L11" s="135"/>
      <c r="M11" s="135">
        <v>1</v>
      </c>
      <c r="N11" s="135">
        <v>1</v>
      </c>
      <c r="O11" s="135"/>
      <c r="P11" s="135"/>
      <c r="Q11" s="135">
        <v>1</v>
      </c>
      <c r="R11" s="136">
        <v>1</v>
      </c>
      <c r="S11" s="136"/>
      <c r="T11" s="136"/>
      <c r="U11" s="136"/>
      <c r="V11" s="136"/>
      <c r="W11" s="136"/>
      <c r="X11" s="136"/>
      <c r="Y11" s="136"/>
      <c r="Z11" s="136"/>
      <c r="AA11" s="136"/>
      <c r="AB11" s="136"/>
      <c r="AC11" s="136"/>
      <c r="AD11" s="136"/>
      <c r="AE11" s="136"/>
      <c r="AF11" s="136"/>
      <c r="AG11" s="136"/>
      <c r="AH11" s="184">
        <f>SUM(No[[#This Row],[1]:[30]])</f>
        <v>9</v>
      </c>
      <c r="AI11">
        <f>IF(AH11&lt;&gt;0,(SUM(D11:AG11))," ")</f>
        <v>9</v>
      </c>
      <c r="AJ11" t="str">
        <f ca="1">IFERROR(OFFSET($C$4,MATCH(LARGE($AI$4:$AI$17,8),$AI$4:$AI$17,0)-1,0)," ")</f>
        <v>Chris &amp; Shelby</v>
      </c>
    </row>
    <row r="12" spans="2:36" x14ac:dyDescent="0.35">
      <c r="B12" s="199">
        <f>RANK(No[[#This Row],[TOTAL]],No[TOTAL])</f>
        <v>8</v>
      </c>
      <c r="C12" s="158" t="s">
        <v>119</v>
      </c>
      <c r="D12" s="135"/>
      <c r="E12" s="135">
        <v>1</v>
      </c>
      <c r="F12" s="135">
        <v>1</v>
      </c>
      <c r="G12" s="135"/>
      <c r="H12" s="135"/>
      <c r="I12" s="135">
        <v>1</v>
      </c>
      <c r="J12" s="135">
        <v>1</v>
      </c>
      <c r="K12" s="135">
        <v>1</v>
      </c>
      <c r="L12" s="135">
        <v>1</v>
      </c>
      <c r="M12" s="135">
        <v>1</v>
      </c>
      <c r="N12" s="135">
        <v>1</v>
      </c>
      <c r="O12" s="135"/>
      <c r="P12" s="135"/>
      <c r="Q12" s="135">
        <v>1</v>
      </c>
      <c r="R12" s="136"/>
      <c r="S12" s="136"/>
      <c r="T12" s="136"/>
      <c r="U12" s="136"/>
      <c r="V12" s="136"/>
      <c r="W12" s="136"/>
      <c r="X12" s="136"/>
      <c r="Y12" s="136"/>
      <c r="Z12" s="136"/>
      <c r="AA12" s="136"/>
      <c r="AB12" s="136"/>
      <c r="AC12" s="136"/>
      <c r="AD12" s="136"/>
      <c r="AE12" s="136"/>
      <c r="AF12" s="136"/>
      <c r="AG12" s="136"/>
      <c r="AH12" s="184">
        <f>SUM(No[[#This Row],[1]:[30]])</f>
        <v>9</v>
      </c>
      <c r="AI12">
        <f>IF(AH12&lt;&gt;0,(SUM(D12:AG12))," ")</f>
        <v>9</v>
      </c>
    </row>
    <row r="13" spans="2:36" x14ac:dyDescent="0.35">
      <c r="B13" s="199">
        <f>RANK(No[[#This Row],[TOTAL]],No[TOTAL])</f>
        <v>8</v>
      </c>
      <c r="C13" s="158" t="s">
        <v>188</v>
      </c>
      <c r="D13" s="156"/>
      <c r="E13" s="135"/>
      <c r="F13" s="135">
        <v>1</v>
      </c>
      <c r="G13" s="135"/>
      <c r="H13" s="135">
        <v>1</v>
      </c>
      <c r="I13" s="135">
        <v>1</v>
      </c>
      <c r="J13" s="135">
        <v>1</v>
      </c>
      <c r="K13" s="135"/>
      <c r="L13" s="135">
        <v>1</v>
      </c>
      <c r="M13" s="135">
        <v>1</v>
      </c>
      <c r="N13" s="135"/>
      <c r="O13" s="135">
        <v>1</v>
      </c>
      <c r="P13" s="135">
        <v>1</v>
      </c>
      <c r="Q13" s="135">
        <v>1</v>
      </c>
      <c r="R13" s="136"/>
      <c r="S13" s="136"/>
      <c r="T13" s="136"/>
      <c r="U13" s="136"/>
      <c r="V13" s="136"/>
      <c r="W13" s="136"/>
      <c r="X13" s="136"/>
      <c r="Y13" s="136"/>
      <c r="Z13" s="136"/>
      <c r="AA13" s="136"/>
      <c r="AB13" s="136"/>
      <c r="AC13" s="136"/>
      <c r="AD13" s="136"/>
      <c r="AE13" s="136"/>
      <c r="AF13" s="136"/>
      <c r="AG13" s="136"/>
      <c r="AH13" s="137">
        <f>SUM(No[[#This Row],[1]:[30]])</f>
        <v>9</v>
      </c>
      <c r="AI13">
        <f t="shared" si="0"/>
        <v>9</v>
      </c>
    </row>
    <row r="14" spans="2:36" x14ac:dyDescent="0.35">
      <c r="B14" s="199">
        <f>RANK(No[[#This Row],[TOTAL]],No[TOTAL])</f>
        <v>11</v>
      </c>
      <c r="C14" s="158" t="s">
        <v>27</v>
      </c>
      <c r="D14" s="156">
        <v>1</v>
      </c>
      <c r="E14" s="135"/>
      <c r="F14" s="135">
        <v>1</v>
      </c>
      <c r="G14" s="135">
        <v>1</v>
      </c>
      <c r="H14" s="135">
        <v>1</v>
      </c>
      <c r="I14" s="135">
        <v>1</v>
      </c>
      <c r="J14" s="135">
        <v>1</v>
      </c>
      <c r="K14" s="135"/>
      <c r="L14" s="135"/>
      <c r="M14" s="135">
        <v>1</v>
      </c>
      <c r="N14" s="135"/>
      <c r="O14" s="135"/>
      <c r="P14" s="135"/>
      <c r="Q14" s="135"/>
      <c r="R14" s="136"/>
      <c r="S14" s="136">
        <v>1</v>
      </c>
      <c r="T14" s="136"/>
      <c r="U14" s="136"/>
      <c r="V14" s="136"/>
      <c r="W14" s="136"/>
      <c r="X14" s="136"/>
      <c r="Y14" s="136"/>
      <c r="Z14" s="136"/>
      <c r="AA14" s="136"/>
      <c r="AB14" s="136"/>
      <c r="AC14" s="136"/>
      <c r="AD14" s="136"/>
      <c r="AE14" s="136"/>
      <c r="AF14" s="136"/>
      <c r="AG14" s="136"/>
      <c r="AH14" s="137">
        <f>SUM(No[[#This Row],[1]:[30]])</f>
        <v>8</v>
      </c>
      <c r="AI14">
        <f t="shared" si="0"/>
        <v>8</v>
      </c>
    </row>
    <row r="15" spans="2:36" x14ac:dyDescent="0.35">
      <c r="B15" s="199">
        <f>RANK(No[[#This Row],[TOTAL]],No[TOTAL])</f>
        <v>11</v>
      </c>
      <c r="C15" s="158" t="s">
        <v>168</v>
      </c>
      <c r="D15" s="156">
        <v>1</v>
      </c>
      <c r="E15" s="135">
        <v>1</v>
      </c>
      <c r="F15" s="135">
        <v>1</v>
      </c>
      <c r="G15" s="135"/>
      <c r="H15" s="135">
        <v>1</v>
      </c>
      <c r="I15" s="135">
        <v>1</v>
      </c>
      <c r="J15" s="135">
        <v>1</v>
      </c>
      <c r="K15" s="135"/>
      <c r="L15" s="135"/>
      <c r="M15" s="135">
        <v>1</v>
      </c>
      <c r="N15" s="135"/>
      <c r="O15" s="135"/>
      <c r="P15" s="135"/>
      <c r="Q15" s="135"/>
      <c r="R15" s="136">
        <v>1</v>
      </c>
      <c r="S15" s="136"/>
      <c r="T15" s="136"/>
      <c r="U15" s="136"/>
      <c r="V15" s="136"/>
      <c r="W15" s="136"/>
      <c r="X15" s="136"/>
      <c r="Y15" s="136"/>
      <c r="Z15" s="136"/>
      <c r="AA15" s="136"/>
      <c r="AB15" s="136"/>
      <c r="AC15" s="136"/>
      <c r="AD15" s="136"/>
      <c r="AE15" s="136"/>
      <c r="AF15" s="136"/>
      <c r="AG15" s="136"/>
      <c r="AH15" s="137">
        <f>SUM(No[[#This Row],[1]:[30]])</f>
        <v>8</v>
      </c>
      <c r="AI15">
        <f t="shared" si="0"/>
        <v>8</v>
      </c>
    </row>
    <row r="16" spans="2:36" x14ac:dyDescent="0.35">
      <c r="B16" s="199">
        <f>RANK(No[[#This Row],[TOTAL]],No[TOTAL])</f>
        <v>13</v>
      </c>
      <c r="C16" s="158" t="s">
        <v>187</v>
      </c>
      <c r="D16" s="156"/>
      <c r="E16" s="135">
        <v>1</v>
      </c>
      <c r="F16" s="135">
        <v>1</v>
      </c>
      <c r="G16" s="135"/>
      <c r="H16" s="135"/>
      <c r="I16" s="135">
        <v>1</v>
      </c>
      <c r="J16" s="135">
        <v>1</v>
      </c>
      <c r="K16" s="135"/>
      <c r="L16" s="135"/>
      <c r="M16" s="135"/>
      <c r="N16" s="135"/>
      <c r="O16" s="135">
        <v>1</v>
      </c>
      <c r="P16" s="135">
        <v>1</v>
      </c>
      <c r="Q16" s="135">
        <v>1</v>
      </c>
      <c r="R16" s="136"/>
      <c r="S16" s="136"/>
      <c r="T16" s="136"/>
      <c r="U16" s="136"/>
      <c r="V16" s="136"/>
      <c r="W16" s="136"/>
      <c r="X16" s="136"/>
      <c r="Y16" s="136"/>
      <c r="Z16" s="136"/>
      <c r="AA16" s="136"/>
      <c r="AB16" s="136"/>
      <c r="AC16" s="136"/>
      <c r="AD16" s="136"/>
      <c r="AE16" s="136"/>
      <c r="AF16" s="136"/>
      <c r="AG16" s="136"/>
      <c r="AH16" s="137">
        <f>SUM(No[[#This Row],[1]:[30]])</f>
        <v>7</v>
      </c>
      <c r="AI16">
        <f t="shared" si="0"/>
        <v>7</v>
      </c>
    </row>
    <row r="17" spans="2:35" ht="15" thickBot="1" x14ac:dyDescent="0.4">
      <c r="B17" s="200">
        <f>RANK(No[[#This Row],[TOTAL]],No[TOTAL])</f>
        <v>14</v>
      </c>
      <c r="C17" s="158" t="s">
        <v>85</v>
      </c>
      <c r="D17" s="254"/>
      <c r="E17" s="252"/>
      <c r="F17" s="252"/>
      <c r="G17" s="255"/>
      <c r="H17" s="255"/>
      <c r="I17" s="255">
        <v>1</v>
      </c>
      <c r="J17" s="255"/>
      <c r="K17" s="255"/>
      <c r="L17" s="255"/>
      <c r="M17" s="252"/>
      <c r="N17" s="255"/>
      <c r="O17" s="252"/>
      <c r="P17" s="252"/>
      <c r="Q17" s="252"/>
      <c r="R17" s="253"/>
      <c r="S17" s="253"/>
      <c r="T17" s="253"/>
      <c r="U17" s="253"/>
      <c r="V17" s="253"/>
      <c r="W17" s="253"/>
      <c r="X17" s="253"/>
      <c r="Y17" s="253"/>
      <c r="Z17" s="253"/>
      <c r="AA17" s="253"/>
      <c r="AB17" s="253"/>
      <c r="AC17" s="253"/>
      <c r="AD17" s="253"/>
      <c r="AE17" s="253"/>
      <c r="AF17" s="253"/>
      <c r="AG17" s="253"/>
      <c r="AH17" s="256">
        <f>SUM(No[[#This Row],[1]:[30]])</f>
        <v>1</v>
      </c>
      <c r="AI17">
        <f t="shared" si="0"/>
        <v>1</v>
      </c>
    </row>
    <row r="18" spans="2:35" ht="28.5" thickTop="1" x14ac:dyDescent="0.6">
      <c r="L18" s="282" t="s">
        <v>74</v>
      </c>
      <c r="M18" s="282"/>
      <c r="N18" s="282"/>
      <c r="O18" s="282"/>
      <c r="P18" s="282"/>
      <c r="Q18" s="282"/>
      <c r="R18" s="282"/>
      <c r="S18" s="282"/>
      <c r="T18" s="282"/>
      <c r="U18" s="282"/>
      <c r="V18" s="282"/>
    </row>
    <row r="21" spans="2:35" ht="25" customHeight="1" x14ac:dyDescent="0.35">
      <c r="W21" t="s">
        <v>7</v>
      </c>
    </row>
    <row r="22" spans="2:35" x14ac:dyDescent="0.35">
      <c r="G22" t="s">
        <v>7</v>
      </c>
    </row>
    <row r="23" spans="2:35" x14ac:dyDescent="0.35">
      <c r="G23" t="s">
        <v>7</v>
      </c>
    </row>
  </sheetData>
  <mergeCells count="2">
    <mergeCell ref="L18:V18"/>
    <mergeCell ref="L1:P1"/>
  </mergeCells>
  <conditionalFormatting sqref="B4:B17">
    <cfRule type="cellIs" dxfId="58" priority="1" operator="greaterThan">
      <formula>8</formula>
    </cfRule>
  </conditionalFormatting>
  <hyperlinks>
    <hyperlink ref="L18" location="Scoreboard!A1" display="Return to Scoreboard"/>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23"/>
  <sheetViews>
    <sheetView showGridLines="0" showRowColHeaders="0" zoomScale="86" zoomScaleNormal="86" workbookViewId="0">
      <selection activeCell="V3" sqref="V3:Y3"/>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7.08984375" customWidth="1"/>
    <col min="17" max="17" width="9.6328125" hidden="1" customWidth="1"/>
    <col min="18" max="18" width="16.1796875" hidden="1" customWidth="1"/>
    <col min="19" max="21" width="8.7265625" hidden="1" customWidth="1"/>
    <col min="22" max="22" width="16.08984375" customWidth="1"/>
    <col min="23" max="23" width="13.1796875" customWidth="1"/>
    <col min="24" max="25" width="8.81640625" customWidth="1"/>
    <col min="26" max="26" width="13.1796875" customWidth="1"/>
    <col min="27" max="27" width="11" hidden="1" customWidth="1"/>
  </cols>
  <sheetData>
    <row r="3" spans="2:27" ht="28" x14ac:dyDescent="0.6">
      <c r="F3" s="8"/>
      <c r="V3" s="282" t="s">
        <v>74</v>
      </c>
      <c r="W3" s="282"/>
      <c r="X3" s="282"/>
      <c r="Y3" s="282"/>
      <c r="Z3" s="193"/>
      <c r="AA3" s="150"/>
    </row>
    <row r="4" spans="2:27" x14ac:dyDescent="0.35">
      <c r="E4" s="8"/>
    </row>
    <row r="5" spans="2:27" hidden="1" x14ac:dyDescent="0.35"/>
    <row r="6" spans="2:27" hidden="1" x14ac:dyDescent="0.35"/>
    <row r="7" spans="2:27" ht="15" thickBot="1" x14ac:dyDescent="0.4"/>
    <row r="8" spans="2:27" ht="24" customHeight="1" thickBot="1" x14ac:dyDescent="0.6">
      <c r="C8" s="115"/>
      <c r="D8" s="115"/>
      <c r="E8" s="115"/>
      <c r="F8" s="115"/>
      <c r="G8" s="115"/>
      <c r="H8" s="115"/>
      <c r="I8" s="115"/>
      <c r="J8" s="146" t="s">
        <v>94</v>
      </c>
      <c r="K8" s="246" t="s">
        <v>100</v>
      </c>
      <c r="L8" s="245" t="s">
        <v>95</v>
      </c>
      <c r="M8" s="245" t="s">
        <v>96</v>
      </c>
      <c r="N8" s="245" t="s">
        <v>97</v>
      </c>
      <c r="O8" s="245" t="s">
        <v>98</v>
      </c>
      <c r="P8" s="245" t="s">
        <v>117</v>
      </c>
      <c r="Q8" s="242" t="s">
        <v>116</v>
      </c>
      <c r="R8" s="241" t="s">
        <v>99</v>
      </c>
      <c r="W8" s="210" t="s">
        <v>161</v>
      </c>
      <c r="X8" s="211" t="s">
        <v>166</v>
      </c>
      <c r="Y8" s="212" t="s">
        <v>167</v>
      </c>
      <c r="Z8" s="213" t="s">
        <v>162</v>
      </c>
      <c r="AA8" s="194" t="s">
        <v>164</v>
      </c>
    </row>
    <row r="9" spans="2:27" ht="24" customHeight="1" thickBot="1" x14ac:dyDescent="0.65">
      <c r="C9" s="280" t="s">
        <v>113</v>
      </c>
      <c r="D9" s="281"/>
      <c r="E9" s="115"/>
      <c r="F9" s="115"/>
      <c r="G9" s="276" t="s">
        <v>114</v>
      </c>
      <c r="H9" s="277"/>
      <c r="I9" s="115"/>
      <c r="J9" s="209">
        <f t="shared" ref="J9:J22" si="0">RANK(P9,$P$9:$P$22,0)</f>
        <v>3</v>
      </c>
      <c r="K9" s="249" t="str">
        <f t="shared" ref="K9:K22" si="1">$R9</f>
        <v>Avery &amp; Kayla</v>
      </c>
      <c r="L9" s="120" t="str">
        <f>LEFT(Stump!$R9,FIND(" ",Stump!$R9,1))</f>
        <v xml:space="preserve">Avery </v>
      </c>
      <c r="M9" s="120" t="str">
        <f t="shared" ref="M9:M22" si="2">RIGHT(R9,LEN(R9)-FIND("*",SUBSTITUTE(R9," ","*",LEN(R9)-LEN(SUBSTITUTE(R9," ","")))))</f>
        <v>Kayla</v>
      </c>
      <c r="N9" s="120">
        <f t="shared" ref="N9:N22" si="3">IF($C$10=M9,10,IF($C$11=M9,8,IF($C$12=M9,6,(IF($C$13=M9,5,(IF($C$14=M9,4,IF($C$15=M9,3,IF($C$16=M9,2,IF($C$17=M9,1,0))))))))))</f>
        <v>10</v>
      </c>
      <c r="O9" s="120">
        <f t="shared" ref="O9:O22" si="4">IF($G$10=L9,10,IF($G$11=L9,8,IF($G$12=L9,6,(IF($G$13=L9,5,(IF($G$14=L9,4,IF($G$15=L9,3,IF($G$16=L9,2,IF($G$17=L9,1,0))))))))))</f>
        <v>2</v>
      </c>
      <c r="P9" s="250">
        <f t="shared" ref="P9:P22" si="5">SUM(N9:O9)</f>
        <v>12</v>
      </c>
      <c r="Q9" s="239"/>
      <c r="R9" s="240" t="str">
        <f>Scoreboard!C4</f>
        <v>Avery &amp; Kayla</v>
      </c>
      <c r="S9">
        <f>IF(P9&lt;&gt;0,SUM(N9:O9)," ")</f>
        <v>12</v>
      </c>
      <c r="T9" s="148" t="str">
        <f ca="1">IFERROR(OFFSET($K$9,MATCH(LARGE($S$9:$S$22,1),$S$9:$S$22,0)-1,0)," ")</f>
        <v>Sheldon &amp; Carly</v>
      </c>
      <c r="U9" t="str">
        <f ca="1">IFERROR(OFFSET($K$9,MATCH(LARGE($S$9:$S$22,1),$S$9:$S$22,0)-1,0)," ")</f>
        <v>Sheldon &amp; Carly</v>
      </c>
      <c r="W9" s="214"/>
      <c r="X9" s="196">
        <v>1</v>
      </c>
      <c r="Y9" s="192">
        <v>14</v>
      </c>
      <c r="Z9" s="215" t="str">
        <f>IF(Table5[[#This Row],[ 2]]=0," ",Table5[[#This Row],[ 2]])</f>
        <v xml:space="preserve"> </v>
      </c>
      <c r="AA9" s="195" t="str">
        <f>IF(Table5[[#This Row],[Guy]]=$L$15,$M$15,IF(Table5[[#This Row],[Guy]]=$L$9,$M$9,IF(Table5[[#This Row],[Guy]]=Stump!$L9,Stump!$M9,IF(Table5[[#This Row],[Guy]]=$L$10,$M$10,IF(Table5[[#This Row],[Guy]]=$L$11,$M$11,IF(Table5[[#This Row],[Guy]]=$L$12,$M$12,IF(Table5[[#This Row],[Guy]]=$L$13,$M$13,IF(Table5[[#This Row],[Guy]]=$L$14,$M$14,IF(Table5[[#This Row],[Guy]]=L15,M15,IF(Table5[[#This Row],[Guy]]=$L$16,$M$16,IF(Table5[[#This Row],[Guy]]=$L$17,$M$17,IF(Table5[[#This Row],[Guy]]=$L$18,$M$18,IF(Table5[[#This Row],[Guy]]=$L$19,$M$19,IF(Table5[[#This Row],[Guy]]=$L$20,$M$20,IF(Table5[[#This Row],[Guy]]=$L$21,$M$21,IF(Table5[[#This Row],[Guy]]=$L$22,$M$22," "))))))))))))))))</f>
        <v xml:space="preserve"> </v>
      </c>
    </row>
    <row r="10" spans="2:27" ht="24" customHeight="1" thickBot="1" x14ac:dyDescent="0.65">
      <c r="B10" s="115">
        <v>1</v>
      </c>
      <c r="C10" s="278" t="s">
        <v>211</v>
      </c>
      <c r="D10" s="279"/>
      <c r="E10" s="115"/>
      <c r="F10" s="115">
        <v>1</v>
      </c>
      <c r="G10" s="278" t="s">
        <v>208</v>
      </c>
      <c r="H10" s="279"/>
      <c r="I10" s="115"/>
      <c r="J10" s="132">
        <f t="shared" si="0"/>
        <v>12</v>
      </c>
      <c r="K10" s="247" t="str">
        <f t="shared" si="1"/>
        <v>JG &amp; Paige</v>
      </c>
      <c r="L10" s="120" t="str">
        <f>LEFT(Stump!$R10,FIND(" ",Stump!$R10,1))</f>
        <v xml:space="preserve">JG </v>
      </c>
      <c r="M10" s="122" t="str">
        <f t="shared" si="2"/>
        <v>Paige</v>
      </c>
      <c r="N10" s="122">
        <f t="shared" si="3"/>
        <v>0</v>
      </c>
      <c r="O10" s="122">
        <f t="shared" si="4"/>
        <v>0</v>
      </c>
      <c r="P10" s="248">
        <f t="shared" si="5"/>
        <v>0</v>
      </c>
      <c r="Q10" s="243"/>
      <c r="R10" s="240" t="str">
        <f>Scoreboard!C5</f>
        <v>JG &amp; Paige</v>
      </c>
      <c r="S10" t="str">
        <f t="shared" ref="S10:S22" si="6">IF(P10&lt;&gt;0,SUM(N10:O10)," ")</f>
        <v xml:space="preserve"> </v>
      </c>
      <c r="T10" s="148" t="str">
        <f ca="1">IFERROR(OFFSET($K$9,MATCH(LARGE($S$9:$S$22,2),$S$9:$S$22,0)-1,0)," ")</f>
        <v>Donavin &amp; Sheri</v>
      </c>
      <c r="U10" t="str">
        <f ca="1">IFERROR(OFFSET($K$9,MATCH(LARGE($S$9:$S$22,2),$S$9:$S$22,0)-1,0)," ")</f>
        <v>Donavin &amp; Sheri</v>
      </c>
      <c r="W10" s="214"/>
      <c r="X10" s="192">
        <v>2</v>
      </c>
      <c r="Y10" s="192">
        <v>13</v>
      </c>
      <c r="Z10" s="215" t="str">
        <f>IF(Table5[[#This Row],[ 2]]=0," ",Table5[[#This Row],[ 2]])</f>
        <v xml:space="preserve"> </v>
      </c>
      <c r="AA10" s="195" t="str">
        <f>IF(Table5[[#This Row],[Guy]]=$L$15,$M$15,IF(Table5[[#This Row],[Guy]]=$L$9,$M$9,IF(Table5[[#This Row],[Guy]]=Stump!$L10,Stump!$M10,IF(Table5[[#This Row],[Guy]]=$L$10,$M$10,IF(Table5[[#This Row],[Guy]]=$L$11,$M$11,IF(Table5[[#This Row],[Guy]]=$L$12,$M$12,IF(Table5[[#This Row],[Guy]]=$L$13,$M$13,IF(Table5[[#This Row],[Guy]]=$L$14,$M$14,IF(Table5[[#This Row],[Guy]]=L16,M16,IF(Table5[[#This Row],[Guy]]=$L$16,$M$16,IF(Table5[[#This Row],[Guy]]=$L$17,$M$17,IF(Table5[[#This Row],[Guy]]=$L$18,$M$18,IF(Table5[[#This Row],[Guy]]=$L$19,$M$19,IF(Table5[[#This Row],[Guy]]=$L$20,$M$20,IF(Table5[[#This Row],[Guy]]=$L$21,$M$21,IF(Table5[[#This Row],[Guy]]=$L$22,$M$22," "))))))))))))))))</f>
        <v xml:space="preserve"> </v>
      </c>
    </row>
    <row r="11" spans="2:27" ht="24" customHeight="1" thickBot="1" x14ac:dyDescent="0.65">
      <c r="B11" s="115">
        <v>2</v>
      </c>
      <c r="C11" s="274" t="s">
        <v>195</v>
      </c>
      <c r="D11" s="275"/>
      <c r="E11" s="115"/>
      <c r="F11" s="115">
        <v>2</v>
      </c>
      <c r="G11" s="274" t="s">
        <v>209</v>
      </c>
      <c r="H11" s="275"/>
      <c r="I11" s="115"/>
      <c r="J11" s="132">
        <f t="shared" si="0"/>
        <v>1</v>
      </c>
      <c r="K11" s="247" t="str">
        <f t="shared" si="1"/>
        <v>Sheldon &amp; Carly</v>
      </c>
      <c r="L11" s="122" t="str">
        <f>LEFT(Stump!$R11,FIND(" ",Stump!$R11,1))</f>
        <v xml:space="preserve">Sheldon </v>
      </c>
      <c r="M11" s="122" t="str">
        <f t="shared" si="2"/>
        <v>Carly</v>
      </c>
      <c r="N11" s="122">
        <f t="shared" si="3"/>
        <v>8</v>
      </c>
      <c r="O11" s="122">
        <f t="shared" si="4"/>
        <v>10</v>
      </c>
      <c r="P11" s="248">
        <f t="shared" si="5"/>
        <v>18</v>
      </c>
      <c r="Q11" s="239"/>
      <c r="R11" s="240" t="str">
        <f>Scoreboard!C6</f>
        <v>Sheldon &amp; Carly</v>
      </c>
      <c r="S11">
        <f t="shared" si="6"/>
        <v>18</v>
      </c>
      <c r="T11" s="148" t="str">
        <f ca="1">IFERROR(OFFSET($K$9,MATCH(LARGE($S$9:$S$22,3),$S$9:$S$22,0)-1,0)," ")</f>
        <v>Avery &amp; Kayla</v>
      </c>
      <c r="U11" t="str">
        <f ca="1">IFERROR(OFFSET($K$9,MATCH(LARGE($S$9:$S$22,3),$S$9:$S$22,0)-1,0)," ")</f>
        <v>Avery &amp; Kayla</v>
      </c>
      <c r="W11" s="214"/>
      <c r="X11" s="192">
        <v>3</v>
      </c>
      <c r="Y11" s="192">
        <v>12</v>
      </c>
      <c r="Z11" s="215" t="str">
        <f>IF(Table5[[#This Row],[ 2]]=0," ",Table5[[#This Row],[ 2]])</f>
        <v xml:space="preserve"> </v>
      </c>
      <c r="AA11" s="195" t="str">
        <f>IF(Table5[[#This Row],[Guy]]=$L$15,$M$15,IF(Table5[[#This Row],[Guy]]=$L$9,$M$9,IF(Table5[[#This Row],[Guy]]=Stump!$L11,Stump!$M11,IF(Table5[[#This Row],[Guy]]=$L$10,$M$10,IF(Table5[[#This Row],[Guy]]=$L$11,$M$11,IF(Table5[[#This Row],[Guy]]=$L$12,$M$12,IF(Table5[[#This Row],[Guy]]=$L$13,$M$13,IF(Table5[[#This Row],[Guy]]=$L$14,$M$14,IF(Table5[[#This Row],[Guy]]=L17,M17,IF(Table5[[#This Row],[Guy]]=$L$16,$M$16,IF(Table5[[#This Row],[Guy]]=$L$17,$M$17,IF(Table5[[#This Row],[Guy]]=$L$18,$M$18,IF(Table5[[#This Row],[Guy]]=$L$19,$M$19,IF(Table5[[#This Row],[Guy]]=$L$20,$M$20,IF(Table5[[#This Row],[Guy]]=$L$21,$M$21,IF(Table5[[#This Row],[Guy]]=$L$22,$M$22," "))))))))))))))))</f>
        <v xml:space="preserve"> </v>
      </c>
    </row>
    <row r="12" spans="2:27" ht="24" customHeight="1" thickBot="1" x14ac:dyDescent="0.65">
      <c r="B12" s="115">
        <v>3</v>
      </c>
      <c r="C12" s="274" t="s">
        <v>199</v>
      </c>
      <c r="D12" s="275"/>
      <c r="E12" s="115"/>
      <c r="F12" s="115">
        <v>3</v>
      </c>
      <c r="G12" s="274" t="s">
        <v>210</v>
      </c>
      <c r="H12" s="275"/>
      <c r="I12" s="115"/>
      <c r="J12" s="132">
        <f t="shared" si="0"/>
        <v>12</v>
      </c>
      <c r="K12" s="247" t="str">
        <f t="shared" si="1"/>
        <v>Ty &amp; Bree</v>
      </c>
      <c r="L12" s="122" t="str">
        <f>LEFT(Stump!$R12,FIND(" ",Stump!$R12,1))</f>
        <v xml:space="preserve">Ty </v>
      </c>
      <c r="M12" s="122" t="str">
        <f t="shared" si="2"/>
        <v>Bree</v>
      </c>
      <c r="N12" s="122">
        <f t="shared" si="3"/>
        <v>0</v>
      </c>
      <c r="O12" s="122">
        <f t="shared" si="4"/>
        <v>0</v>
      </c>
      <c r="P12" s="248">
        <f t="shared" si="5"/>
        <v>0</v>
      </c>
      <c r="Q12" s="243"/>
      <c r="R12" s="240" t="str">
        <f>Scoreboard!C7</f>
        <v>Ty &amp; Bree</v>
      </c>
      <c r="S12" t="str">
        <f t="shared" si="6"/>
        <v xml:space="preserve"> </v>
      </c>
      <c r="T12" s="148" t="str">
        <f ca="1">IFERROR(OFFSET($K$9,MATCH(LARGE($S$9:$S$22,4),$S$9:$S$22,0)-1,0)," ")</f>
        <v>Dean &amp; Misty</v>
      </c>
      <c r="U12" t="str">
        <f ca="1">IFERROR(OFFSET($K$9,MATCH(LARGE($S$9:$S$22,4),$S$9:$S$22,0)-1,0)," ")</f>
        <v>Dean &amp; Misty</v>
      </c>
      <c r="W12" s="214"/>
      <c r="X12" s="192">
        <v>4</v>
      </c>
      <c r="Y12" s="192">
        <v>11</v>
      </c>
      <c r="Z12" s="215" t="str">
        <f>IF(Table5[[#This Row],[ 2]]=0," ",Table5[[#This Row],[ 2]])</f>
        <v xml:space="preserve"> </v>
      </c>
      <c r="AA12" s="195" t="str">
        <f>IF(Table5[[#This Row],[Guy]]=$L$15,$M$15,IF(Table5[[#This Row],[Guy]]=$L$9,$M$9,IF(Table5[[#This Row],[Guy]]=Stump!$L12,Stump!$M12,IF(Table5[[#This Row],[Guy]]=$L$10,$M$10,IF(Table5[[#This Row],[Guy]]=$L$11,$M$11,IF(Table5[[#This Row],[Guy]]=$L$12,$M$12,IF(Table5[[#This Row],[Guy]]=$L$13,$M$13,IF(Table5[[#This Row],[Guy]]=$L$14,$M$14,IF(Table5[[#This Row],[Guy]]=L18,M18,IF(Table5[[#This Row],[Guy]]=$L$16,$M$16,IF(Table5[[#This Row],[Guy]]=$L$17,$M$17,IF(Table5[[#This Row],[Guy]]=$L$18,$M$18,IF(Table5[[#This Row],[Guy]]=$L$19,$M$19,IF(Table5[[#This Row],[Guy]]=$L$20,$M$20,IF(Table5[[#This Row],[Guy]]=$L$21,$M$21,IF(Table5[[#This Row],[Guy]]=$L$22,$M$22," "))))))))))))))))</f>
        <v xml:space="preserve"> </v>
      </c>
    </row>
    <row r="13" spans="2:27" ht="24" customHeight="1" thickBot="1" x14ac:dyDescent="0.65">
      <c r="B13" s="115">
        <v>4</v>
      </c>
      <c r="C13" s="274" t="s">
        <v>212</v>
      </c>
      <c r="D13" s="275"/>
      <c r="E13" s="115"/>
      <c r="F13" s="115">
        <v>4</v>
      </c>
      <c r="G13" s="274" t="s">
        <v>207</v>
      </c>
      <c r="H13" s="275"/>
      <c r="I13" s="115"/>
      <c r="J13" s="132">
        <f t="shared" si="0"/>
        <v>8</v>
      </c>
      <c r="K13" s="247" t="str">
        <f t="shared" si="1"/>
        <v>Jesse &amp; Sarah</v>
      </c>
      <c r="L13" s="122" t="str">
        <f>LEFT(Stump!$R13,FIND(" ",Stump!$R13,1))</f>
        <v xml:space="preserve">Jesse </v>
      </c>
      <c r="M13" s="122" t="str">
        <f t="shared" si="2"/>
        <v>Sarah</v>
      </c>
      <c r="N13" s="122">
        <f t="shared" si="3"/>
        <v>0</v>
      </c>
      <c r="O13" s="122">
        <f t="shared" si="4"/>
        <v>4</v>
      </c>
      <c r="P13" s="248">
        <f t="shared" si="5"/>
        <v>4</v>
      </c>
      <c r="Q13" s="239"/>
      <c r="R13" s="240" t="str">
        <f>Scoreboard!C8</f>
        <v>Jesse &amp; Sarah</v>
      </c>
      <c r="S13">
        <f t="shared" si="6"/>
        <v>4</v>
      </c>
      <c r="T13" s="148" t="str">
        <f ca="1">IFERROR(OFFSET($K$9,MATCH(LARGE($S$9:$S$22,5),$S$9:$S$22,0)-1,0)," ")</f>
        <v>Dean &amp; Misty</v>
      </c>
      <c r="U13" t="str">
        <f ca="1">IFERROR(OFFSET($K$9,MATCH(LARGE($S$9:$S$22,5),$S$9:$S$22,0)-1,0)," ")</f>
        <v>Dean &amp; Misty</v>
      </c>
      <c r="W13" s="214"/>
      <c r="X13" s="192">
        <v>5</v>
      </c>
      <c r="Y13" s="192">
        <v>10</v>
      </c>
      <c r="Z13" s="215" t="str">
        <f>IF(Table5[[#This Row],[ 2]]=0," ",Table5[[#This Row],[ 2]])</f>
        <v xml:space="preserve"> </v>
      </c>
      <c r="AA13" s="195" t="str">
        <f>IF(Table5[[#This Row],[Guy]]=$L$15,$M$15,IF(Table5[[#This Row],[Guy]]=$L$9,$M$9,IF(Table5[[#This Row],[Guy]]=Stump!$L13,Stump!$M13,IF(Table5[[#This Row],[Guy]]=$L$10,$M$10,IF(Table5[[#This Row],[Guy]]=$L$11,$M$11,IF(Table5[[#This Row],[Guy]]=$L$12,$M$12,IF(Table5[[#This Row],[Guy]]=$L$13,$M$13,IF(Table5[[#This Row],[Guy]]=$L$14,$M$14,IF(Table5[[#This Row],[Guy]]=L19,M19,IF(Table5[[#This Row],[Guy]]=$L$16,$M$16,IF(Table5[[#This Row],[Guy]]=$L$17,$M$17,IF(Table5[[#This Row],[Guy]]=$L$18,$M$18,IF(Table5[[#This Row],[Guy]]=$L$19,$M$19,IF(Table5[[#This Row],[Guy]]=$L$20,$M$20,IF(Table5[[#This Row],[Guy]]=$L$21,$M$21,IF(Table5[[#This Row],[Guy]]=$L$22,$M$22," "))))))))))))))))</f>
        <v xml:space="preserve"> </v>
      </c>
    </row>
    <row r="14" spans="2:27" ht="24" customHeight="1" thickBot="1" x14ac:dyDescent="0.65">
      <c r="B14" s="115">
        <v>5</v>
      </c>
      <c r="C14" s="274" t="s">
        <v>193</v>
      </c>
      <c r="D14" s="275"/>
      <c r="E14" s="115"/>
      <c r="F14" s="115">
        <v>5</v>
      </c>
      <c r="G14" s="274" t="s">
        <v>201</v>
      </c>
      <c r="H14" s="275"/>
      <c r="I14" s="115"/>
      <c r="J14" s="132">
        <f t="shared" si="0"/>
        <v>10</v>
      </c>
      <c r="K14" s="247" t="str">
        <f t="shared" si="1"/>
        <v>Chris &amp; Shelby</v>
      </c>
      <c r="L14" s="122" t="str">
        <f>LEFT(Stump!$R14,FIND(" ",Stump!$R14,1))</f>
        <v xml:space="preserve">Chris </v>
      </c>
      <c r="M14" s="122" t="str">
        <f t="shared" si="2"/>
        <v>Shelby</v>
      </c>
      <c r="N14" s="122">
        <f t="shared" si="3"/>
        <v>2</v>
      </c>
      <c r="O14" s="122">
        <f t="shared" si="4"/>
        <v>0</v>
      </c>
      <c r="P14" s="248">
        <f t="shared" si="5"/>
        <v>2</v>
      </c>
      <c r="Q14" s="243"/>
      <c r="R14" s="240" t="str">
        <f>Scoreboard!C9</f>
        <v>Chris &amp; Shelby</v>
      </c>
      <c r="S14">
        <f t="shared" si="6"/>
        <v>2</v>
      </c>
      <c r="T14" s="148" t="str">
        <f ca="1">IFERROR(OFFSET($K$9,MATCH(LARGE($S$9:$S$22,6),$S$9:$S$22,0)-1,0)," ")</f>
        <v>Austin &amp; Katelyn</v>
      </c>
      <c r="U14" t="str">
        <f ca="1">IFERROR(OFFSET($K$9,MATCH(LARGE($S$9:$S$22,6),$S$9:$S$22,0)-1,0)," ")</f>
        <v>Austin &amp; Katelyn</v>
      </c>
      <c r="W14" s="214"/>
      <c r="X14" s="192">
        <v>6</v>
      </c>
      <c r="Y14" s="192">
        <v>9</v>
      </c>
      <c r="Z14" s="215" t="str">
        <f>IF(Table5[[#This Row],[ 2]]=0," ",Table5[[#This Row],[ 2]])</f>
        <v xml:space="preserve"> </v>
      </c>
      <c r="AA14" s="195" t="str">
        <f>IF(Table5[[#This Row],[Guy]]=$L$15,$M$15,IF(Table5[[#This Row],[Guy]]=$L$9,$M$9,IF(Table5[[#This Row],[Guy]]=Stump!$L14,Stump!$M14,IF(Table5[[#This Row],[Guy]]=$L$10,$M$10,IF(Table5[[#This Row],[Guy]]=$L$11,$M$11,IF(Table5[[#This Row],[Guy]]=$L$12,$M$12,IF(Table5[[#This Row],[Guy]]=$L$13,$M$13,IF(Table5[[#This Row],[Guy]]=$L$14,$M$14,IF(Table5[[#This Row],[Guy]]=L20,M20,IF(Table5[[#This Row],[Guy]]=$L$16,$M$16,IF(Table5[[#This Row],[Guy]]=$L$17,$M$17,IF(Table5[[#This Row],[Guy]]=$L$18,$M$18,IF(Table5[[#This Row],[Guy]]=$L$19,$M$19,IF(Table5[[#This Row],[Guy]]=$L$20,$M$20,IF(Table5[[#This Row],[Guy]]=$L$21,$M$21,IF(Table5[[#This Row],[Guy]]=$L$22,$M$22," "))))))))))))))))</f>
        <v xml:space="preserve"> </v>
      </c>
    </row>
    <row r="15" spans="2:27" ht="24" customHeight="1" thickBot="1" x14ac:dyDescent="0.65">
      <c r="B15" s="115">
        <v>6</v>
      </c>
      <c r="C15" s="274" t="s">
        <v>213</v>
      </c>
      <c r="D15" s="275"/>
      <c r="E15" s="115"/>
      <c r="F15" s="115">
        <v>6</v>
      </c>
      <c r="G15" s="274" t="s">
        <v>205</v>
      </c>
      <c r="H15" s="275"/>
      <c r="I15" s="115"/>
      <c r="J15" s="132">
        <f t="shared" si="0"/>
        <v>10</v>
      </c>
      <c r="K15" s="247" t="str">
        <f t="shared" si="1"/>
        <v>Alex &amp; Rachel</v>
      </c>
      <c r="L15" s="122" t="str">
        <f>LEFT(Stump!$R15,FIND(" ",Stump!$R15,1))</f>
        <v xml:space="preserve">Alex </v>
      </c>
      <c r="M15" s="122" t="str">
        <f t="shared" si="2"/>
        <v>Rachel</v>
      </c>
      <c r="N15" s="122">
        <f t="shared" si="3"/>
        <v>1</v>
      </c>
      <c r="O15" s="122">
        <f t="shared" si="4"/>
        <v>1</v>
      </c>
      <c r="P15" s="248">
        <f t="shared" si="5"/>
        <v>2</v>
      </c>
      <c r="Q15" s="239"/>
      <c r="R15" s="240" t="str">
        <f>Scoreboard!C10</f>
        <v>Alex &amp; Rachel</v>
      </c>
      <c r="S15">
        <f t="shared" si="6"/>
        <v>2</v>
      </c>
      <c r="T15" s="148" t="str">
        <f ca="1">IFERROR(OFFSET($K$9,MATCH(LARGE($S$9:$S$22,7),$S$9:$S$22,0)-1,0)," ")</f>
        <v>Austin &amp; Katelyn</v>
      </c>
      <c r="U15" t="str">
        <f ca="1">IFERROR(OFFSET($K$9,MATCH(LARGE($S$9:$S$22,7),$S$9:$S$22,0)-1,0)," ")</f>
        <v>Austin &amp; Katelyn</v>
      </c>
      <c r="W15" s="214"/>
      <c r="X15" s="192">
        <v>7</v>
      </c>
      <c r="Y15" s="192">
        <v>8</v>
      </c>
      <c r="Z15" s="215" t="str">
        <f>IF(Table5[[#This Row],[ 2]]=0," ",Table5[[#This Row],[ 2]])</f>
        <v xml:space="preserve"> </v>
      </c>
      <c r="AA15" s="195" t="str">
        <f>IF(Table5[[#This Row],[Guy]]=$L$15,$M$15,IF(Table5[[#This Row],[Guy]]=$L$9,$M$9,IF(Table5[[#This Row],[Guy]]=Stump!$L15,Stump!$M15,IF(Table5[[#This Row],[Guy]]=$L$10,$M$10,IF(Table5[[#This Row],[Guy]]=$L$11,$M$11,IF(Table5[[#This Row],[Guy]]=$L$12,$M$12,IF(Table5[[#This Row],[Guy]]=$L$13,$M$13,IF(Table5[[#This Row],[Guy]]=$L$14,$M$14,IF(Table5[[#This Row],[Guy]]=L21,M21,IF(Table5[[#This Row],[Guy]]=$L$16,$M$16,IF(Table5[[#This Row],[Guy]]=$L$17,$M$17,IF(Table5[[#This Row],[Guy]]=$L$18,$M$18,IF(Table5[[#This Row],[Guy]]=$L$19,$M$19,IF(Table5[[#This Row],[Guy]]=$L$20,$M$20,IF(Table5[[#This Row],[Guy]]=$L$21,$M$21,IF(Table5[[#This Row],[Guy]]=$L$22,$M$22," "))))))))))))))))</f>
        <v xml:space="preserve"> </v>
      </c>
    </row>
    <row r="16" spans="2:27" ht="24" customHeight="1" thickBot="1" x14ac:dyDescent="0.65">
      <c r="B16" s="115">
        <v>7</v>
      </c>
      <c r="C16" s="274" t="s">
        <v>198</v>
      </c>
      <c r="D16" s="275"/>
      <c r="E16" s="115"/>
      <c r="F16" s="115">
        <v>7</v>
      </c>
      <c r="G16" s="274" t="s">
        <v>204</v>
      </c>
      <c r="H16" s="275"/>
      <c r="I16" s="115"/>
      <c r="J16" s="132">
        <f t="shared" si="0"/>
        <v>4</v>
      </c>
      <c r="K16" s="247" t="str">
        <f t="shared" si="1"/>
        <v>Dean &amp; Misty</v>
      </c>
      <c r="L16" s="122" t="str">
        <f>LEFT(Stump!$R16,FIND(" ",Stump!$R16,1))</f>
        <v xml:space="preserve">Dean </v>
      </c>
      <c r="M16" s="122" t="str">
        <f t="shared" si="2"/>
        <v>Misty</v>
      </c>
      <c r="N16" s="122">
        <f t="shared" si="3"/>
        <v>3</v>
      </c>
      <c r="O16" s="122">
        <f t="shared" si="4"/>
        <v>3</v>
      </c>
      <c r="P16" s="248">
        <f t="shared" si="5"/>
        <v>6</v>
      </c>
      <c r="Q16" s="243"/>
      <c r="R16" s="240" t="str">
        <f>Scoreboard!C11</f>
        <v>Dean &amp; Misty</v>
      </c>
      <c r="S16">
        <f t="shared" si="6"/>
        <v>6</v>
      </c>
      <c r="T16" s="148" t="str">
        <f ca="1">IFERROR(OFFSET($K$9,MATCH(LARGE($S$9:$S$22,7),$S$9:$S$22,0)-1,0)," ")</f>
        <v>Austin &amp; Katelyn</v>
      </c>
      <c r="U16" t="str">
        <f ca="1">IFERROR(OFFSET($K$9,MATCH(LARGE($S$9:$S$22,8),$S$9:$S$22,0)-1,0), " ")</f>
        <v>Jesse &amp; Sarah</v>
      </c>
      <c r="W16" s="214"/>
      <c r="X16" s="192">
        <v>8</v>
      </c>
      <c r="Y16" s="192">
        <v>7</v>
      </c>
      <c r="Z16" s="215" t="str">
        <f>IF(Table5[[#This Row],[ 2]]=0," ",Table5[[#This Row],[ 2]])</f>
        <v xml:space="preserve"> </v>
      </c>
      <c r="AA16" s="195" t="str">
        <f>IF(Table5[[#This Row],[Guy]]=$L$15,$M$15,IF(Table5[[#This Row],[Guy]]=$L$9,$M$9,IF(Table5[[#This Row],[Guy]]=Stump!$L16,Stump!$M16,IF(Table5[[#This Row],[Guy]]=$L$10,$M$10,IF(Table5[[#This Row],[Guy]]=$L$11,$M$11,IF(Table5[[#This Row],[Guy]]=$L$12,$M$12,IF(Table5[[#This Row],[Guy]]=$L$13,$M$13,IF(Table5[[#This Row],[Guy]]=$L$14,$M$14,IF(Table5[[#This Row],[Guy]]=L22,M22,IF(Table5[[#This Row],[Guy]]=$L$16,$M$16,IF(Table5[[#This Row],[Guy]]=$L$17,$M$17,IF(Table5[[#This Row],[Guy]]=$L$18,$M$18,IF(Table5[[#This Row],[Guy]]=$L$19,$M$19,IF(Table5[[#This Row],[Guy]]=$L$20,$M$20,IF(Table5[[#This Row],[Guy]]=$L$21,$M$21,IF(Table5[[#This Row],[Guy]]=$L$22,$M$22," "))))))))))))))))</f>
        <v xml:space="preserve"> </v>
      </c>
    </row>
    <row r="17" spans="2:28" ht="24" customHeight="1" thickBot="1" x14ac:dyDescent="0.65">
      <c r="B17" s="115">
        <v>8</v>
      </c>
      <c r="C17" s="274" t="s">
        <v>214</v>
      </c>
      <c r="D17" s="275"/>
      <c r="E17" s="115"/>
      <c r="F17" s="115">
        <v>8</v>
      </c>
      <c r="G17" s="274" t="s">
        <v>206</v>
      </c>
      <c r="H17" s="275"/>
      <c r="I17" s="115"/>
      <c r="J17" s="132">
        <f t="shared" si="0"/>
        <v>6</v>
      </c>
      <c r="K17" s="247" t="str">
        <f t="shared" si="1"/>
        <v>Austin &amp; Katelyn</v>
      </c>
      <c r="L17" s="122" t="str">
        <f>LEFT(Stump!$R17,FIND(" ",Stump!$R17,1))</f>
        <v xml:space="preserve">Austin </v>
      </c>
      <c r="M17" s="122" t="str">
        <f t="shared" si="2"/>
        <v>Katelyn</v>
      </c>
      <c r="N17" s="122">
        <f t="shared" si="3"/>
        <v>0</v>
      </c>
      <c r="O17" s="122">
        <f t="shared" si="4"/>
        <v>5</v>
      </c>
      <c r="P17" s="248">
        <f t="shared" si="5"/>
        <v>5</v>
      </c>
      <c r="Q17" s="239"/>
      <c r="R17" s="240" t="str">
        <f>Scoreboard!C12</f>
        <v>Austin &amp; Katelyn</v>
      </c>
      <c r="S17">
        <f t="shared" si="6"/>
        <v>5</v>
      </c>
      <c r="T17" s="148" t="str">
        <f ca="1">IFERROR(OFFSET($K$9,MATCH(LARGE($S$9:$S$22,8),$S$9:$S$22,0)-1,0), " ")</f>
        <v>Jesse &amp; Sarah</v>
      </c>
      <c r="W17" s="214"/>
      <c r="X17" s="192">
        <v>9</v>
      </c>
      <c r="Y17" s="192">
        <v>6</v>
      </c>
      <c r="Z17" s="215" t="str">
        <f>IF(Table5[[#This Row],[ 2]]=0," ",Table5[[#This Row],[ 2]])</f>
        <v xml:space="preserve"> </v>
      </c>
      <c r="AA17" s="195">
        <f>IF(Table5[[#This Row],[Guy]]=$L$15,$M$15,IF(Table5[[#This Row],[Guy]]=$L$9,$M$9,IF(Table5[[#This Row],[Guy]]=Stump!$L17,Stump!$M17,IF(Table5[[#This Row],[Guy]]=$L$10,$M$10,IF(Table5[[#This Row],[Guy]]=$L$11,$M$11,IF(Table5[[#This Row],[Guy]]=$L$12,$M$12,IF(Table5[[#This Row],[Guy]]=$L$13,$M$13,IF(Table5[[#This Row],[Guy]]=$L$14,$M$14,IF(Table5[[#This Row],[Guy]]=L23,M23,IF(Table5[[#This Row],[Guy]]=$L$16,$M$16,IF(Table5[[#This Row],[Guy]]=$L$17,$M$17,IF(Table5[[#This Row],[Guy]]=$L$18,$M$18,IF(Table5[[#This Row],[Guy]]=$L$19,$M$19,IF(Table5[[#This Row],[Guy]]=$L$20,$M$20,IF(Table5[[#This Row],[Guy]]=$L$21,$M$21,IF(Table5[[#This Row],[Guy]]=$L$22,$M$22," "))))))))))))))))</f>
        <v>0</v>
      </c>
    </row>
    <row r="18" spans="2:28" ht="24" customHeight="1" thickBot="1" x14ac:dyDescent="0.65">
      <c r="E18" s="115"/>
      <c r="I18" s="115"/>
      <c r="J18" s="132">
        <f t="shared" si="0"/>
        <v>4</v>
      </c>
      <c r="K18" s="247" t="str">
        <f t="shared" si="1"/>
        <v>B-Dave &amp; Kylie</v>
      </c>
      <c r="L18" s="122" t="str">
        <f>LEFT(Stump!$R18,FIND(" ",Stump!$R18,1))</f>
        <v xml:space="preserve">B-Dave </v>
      </c>
      <c r="M18" s="122" t="str">
        <f t="shared" si="2"/>
        <v>Kylie</v>
      </c>
      <c r="N18" s="122">
        <f t="shared" si="3"/>
        <v>0</v>
      </c>
      <c r="O18" s="122">
        <f t="shared" si="4"/>
        <v>6</v>
      </c>
      <c r="P18" s="248">
        <f t="shared" si="5"/>
        <v>6</v>
      </c>
      <c r="Q18" s="243"/>
      <c r="R18" s="240" t="str">
        <f>Scoreboard!C13</f>
        <v>B-Dave &amp; Kylie</v>
      </c>
      <c r="S18">
        <f t="shared" si="6"/>
        <v>6</v>
      </c>
      <c r="W18" s="214"/>
      <c r="X18" s="192">
        <v>10</v>
      </c>
      <c r="Y18" s="192">
        <v>5</v>
      </c>
      <c r="Z18" s="215" t="str">
        <f>IF(Table5[[#This Row],[ 2]]=0," ",Table5[[#This Row],[ 2]])</f>
        <v xml:space="preserve"> </v>
      </c>
      <c r="AA18" s="195">
        <f>IF(Table5[[#This Row],[Guy]]=$L$15,$M$15,IF(Table5[[#This Row],[Guy]]=$L$9,$M$9,IF(Table5[[#This Row],[Guy]]=Stump!$L18,Stump!$M18,IF(Table5[[#This Row],[Guy]]=$L$10,$M$10,IF(Table5[[#This Row],[Guy]]=$L$11,$M$11,IF(Table5[[#This Row],[Guy]]=$L$12,$M$12,IF(Table5[[#This Row],[Guy]]=$L$13,$M$13,IF(Table5[[#This Row],[Guy]]=$L$14,$M$14,IF(Table5[[#This Row],[Guy]]=L24,M24,IF(Table5[[#This Row],[Guy]]=$L$16,$M$16,IF(Table5[[#This Row],[Guy]]=$L$17,$M$17,IF(Table5[[#This Row],[Guy]]=$L$18,$M$18,IF(Table5[[#This Row],[Guy]]=$L$19,$M$19,IF(Table5[[#This Row],[Guy]]=$L$20,$M$20,IF(Table5[[#This Row],[Guy]]=$L$21,$M$21,IF(Table5[[#This Row],[Guy]]=$L$22,$M$22," "))))))))))))))))</f>
        <v>0</v>
      </c>
    </row>
    <row r="19" spans="2:28" ht="24" customHeight="1" thickBot="1" x14ac:dyDescent="0.65">
      <c r="C19" s="115"/>
      <c r="D19" s="115"/>
      <c r="E19" s="115"/>
      <c r="F19" s="115"/>
      <c r="G19" s="115"/>
      <c r="H19" s="115"/>
      <c r="I19" s="115"/>
      <c r="J19" s="132">
        <f t="shared" si="0"/>
        <v>2</v>
      </c>
      <c r="K19" s="247" t="str">
        <f t="shared" si="1"/>
        <v>Donavin &amp; Sheri</v>
      </c>
      <c r="L19" s="122" t="str">
        <f>LEFT(Stump!$R19,FIND(" ",Stump!$R19,1))</f>
        <v xml:space="preserve">Donavin </v>
      </c>
      <c r="M19" s="122" t="str">
        <f t="shared" si="2"/>
        <v>Sheri</v>
      </c>
      <c r="N19" s="122">
        <f t="shared" si="3"/>
        <v>6</v>
      </c>
      <c r="O19" s="122">
        <f t="shared" si="4"/>
        <v>8</v>
      </c>
      <c r="P19" s="248">
        <f t="shared" si="5"/>
        <v>14</v>
      </c>
      <c r="Q19" s="239"/>
      <c r="R19" s="240" t="str">
        <f>Scoreboard!C14</f>
        <v>Donavin &amp; Sheri</v>
      </c>
      <c r="S19">
        <f t="shared" si="6"/>
        <v>14</v>
      </c>
      <c r="W19" s="214"/>
      <c r="X19" s="192">
        <v>11</v>
      </c>
      <c r="Y19" s="192">
        <v>4</v>
      </c>
      <c r="Z19" s="215" t="str">
        <f>IF(Table5[[#This Row],[ 2]]=0," ",Table5[[#This Row],[ 2]])</f>
        <v xml:space="preserve"> </v>
      </c>
      <c r="AA19" s="195">
        <f>IF(Table5[[#This Row],[Guy]]=$L$15,$M$15,IF(Table5[[#This Row],[Guy]]=$L$9,$M$9,IF(Table5[[#This Row],[Guy]]=Stump!$L19,Stump!$M19,IF(Table5[[#This Row],[Guy]]=$L$10,$M$10,IF(Table5[[#This Row],[Guy]]=$L$11,$M$11,IF(Table5[[#This Row],[Guy]]=$L$12,$M$12,IF(Table5[[#This Row],[Guy]]=$L$13,$M$13,IF(Table5[[#This Row],[Guy]]=$L$14,$M$14,IF(Table5[[#This Row],[Guy]]=L25,M25,IF(Table5[[#This Row],[Guy]]=$L$16,$M$16,IF(Table5[[#This Row],[Guy]]=$L$17,$M$17,IF(Table5[[#This Row],[Guy]]=$L$18,$M$18,IF(Table5[[#This Row],[Guy]]=$L$19,$M$19,IF(Table5[[#This Row],[Guy]]=$L$20,$M$20,IF(Table5[[#This Row],[Guy]]=$L$21,$M$21,IF(Table5[[#This Row],[Guy]]=$L$22,$M$22," "))))))))))))))))</f>
        <v>0</v>
      </c>
    </row>
    <row r="20" spans="2:28" ht="24" customHeight="1" thickBot="1" x14ac:dyDescent="0.65">
      <c r="C20" s="115"/>
      <c r="D20" s="115"/>
      <c r="E20" s="115"/>
      <c r="F20" s="115"/>
      <c r="G20" s="115"/>
      <c r="H20" s="115"/>
      <c r="I20" s="115"/>
      <c r="J20" s="132">
        <f t="shared" si="0"/>
        <v>6</v>
      </c>
      <c r="K20" s="247" t="str">
        <f t="shared" si="1"/>
        <v>Trevor &amp; Callie</v>
      </c>
      <c r="L20" s="122" t="str">
        <f>LEFT(Stump!$R20,FIND(" ",Stump!$R20,1))</f>
        <v xml:space="preserve">Trevor </v>
      </c>
      <c r="M20" s="122" t="str">
        <f t="shared" si="2"/>
        <v>Callie</v>
      </c>
      <c r="N20" s="122">
        <f t="shared" si="3"/>
        <v>5</v>
      </c>
      <c r="O20" s="122">
        <f t="shared" si="4"/>
        <v>0</v>
      </c>
      <c r="P20" s="248">
        <f t="shared" si="5"/>
        <v>5</v>
      </c>
      <c r="Q20" s="243"/>
      <c r="R20" s="240" t="str">
        <f>Scoreboard!C15</f>
        <v>Trevor &amp; Callie</v>
      </c>
      <c r="S20">
        <f t="shared" si="6"/>
        <v>5</v>
      </c>
      <c r="W20" s="214"/>
      <c r="X20" s="192">
        <v>12</v>
      </c>
      <c r="Y20" s="192">
        <v>3</v>
      </c>
      <c r="Z20" s="215" t="str">
        <f>IF(Table5[[#This Row],[ 2]]=0," ",Table5[[#This Row],[ 2]])</f>
        <v xml:space="preserve"> </v>
      </c>
      <c r="AA20" s="195">
        <f>IF(Table5[[#This Row],[Guy]]=$L$15,$M$15,IF(Table5[[#This Row],[Guy]]=$L$9,$M$9,IF(Table5[[#This Row],[Guy]]=Stump!$L20,Stump!$M20,IF(Table5[[#This Row],[Guy]]=$L$10,$M$10,IF(Table5[[#This Row],[Guy]]=$L$11,$M$11,IF(Table5[[#This Row],[Guy]]=$L$12,$M$12,IF(Table5[[#This Row],[Guy]]=$L$13,$M$13,IF(Table5[[#This Row],[Guy]]=$L$14,$M$14,IF(Table5[[#This Row],[Guy]]=L26,M26,IF(Table5[[#This Row],[Guy]]=$L$16,$M$16,IF(Table5[[#This Row],[Guy]]=$L$17,$M$17,IF(Table5[[#This Row],[Guy]]=$L$18,$M$18,IF(Table5[[#This Row],[Guy]]=$L$19,$M$19,IF(Table5[[#This Row],[Guy]]=$L$20,$M$20,IF(Table5[[#This Row],[Guy]]=$L$21,$M$21,IF(Table5[[#This Row],[Guy]]=$L$22,$M$22," "))))))))))))))))</f>
        <v>0</v>
      </c>
    </row>
    <row r="21" spans="2:28" ht="24" customHeight="1" thickBot="1" x14ac:dyDescent="0.65">
      <c r="C21" s="115"/>
      <c r="D21" s="115"/>
      <c r="E21" s="115"/>
      <c r="F21" s="115"/>
      <c r="G21" s="115"/>
      <c r="H21" s="115"/>
      <c r="I21" s="115"/>
      <c r="J21" s="132">
        <f t="shared" si="0"/>
        <v>8</v>
      </c>
      <c r="K21" s="247" t="str">
        <f t="shared" si="1"/>
        <v>Blake &amp; Sherbert</v>
      </c>
      <c r="L21" s="122" t="str">
        <f>LEFT(Stump!$R21,FIND(" ",Stump!$R21,1))</f>
        <v xml:space="preserve">Blake </v>
      </c>
      <c r="M21" s="122" t="str">
        <f t="shared" si="2"/>
        <v>Sherbert</v>
      </c>
      <c r="N21" s="122">
        <f t="shared" si="3"/>
        <v>4</v>
      </c>
      <c r="O21" s="122">
        <f t="shared" si="4"/>
        <v>0</v>
      </c>
      <c r="P21" s="248">
        <f t="shared" si="5"/>
        <v>4</v>
      </c>
      <c r="Q21" s="243"/>
      <c r="R21" s="240" t="str">
        <f>Scoreboard!C16</f>
        <v>Blake &amp; Sherbert</v>
      </c>
      <c r="S21">
        <f t="shared" si="6"/>
        <v>4</v>
      </c>
      <c r="W21" s="214"/>
      <c r="X21" s="192">
        <v>13</v>
      </c>
      <c r="Y21" s="192">
        <v>2</v>
      </c>
      <c r="Z21" s="215" t="str">
        <f>IF(Table5[[#This Row],[ 2]]=0," ",Table5[[#This Row],[ 2]])</f>
        <v xml:space="preserve"> </v>
      </c>
      <c r="AA21" s="195">
        <f>IF(Table5[[#This Row],[Guy]]=$L$15,$M$15,IF(Table5[[#This Row],[Guy]]=$L$9,$M$9,IF(Table5[[#This Row],[Guy]]=Stump!$L21,Stump!$M21,IF(Table5[[#This Row],[Guy]]=$L$10,$M$10,IF(Table5[[#This Row],[Guy]]=$L$11,$M$11,IF(Table5[[#This Row],[Guy]]=$L$12,$M$12,IF(Table5[[#This Row],[Guy]]=$L$13,$M$13,IF(Table5[[#This Row],[Guy]]=$L$14,$M$14,IF(Table5[[#This Row],[Guy]]=L27,M27,IF(Table5[[#This Row],[Guy]]=$L$16,$M$16,IF(Table5[[#This Row],[Guy]]=$L$17,$M$17,IF(Table5[[#This Row],[Guy]]=$L$18,$M$18,IF(Table5[[#This Row],[Guy]]=$L$19,$M$19,IF(Table5[[#This Row],[Guy]]=$L$20,$M$20,IF(Table5[[#This Row],[Guy]]=$L$21,$M$21,IF(Table5[[#This Row],[Guy]]=$L$22,$M$22," "))))))))))))))))</f>
        <v>0</v>
      </c>
    </row>
    <row r="22" spans="2:28" ht="24" customHeight="1" thickBot="1" x14ac:dyDescent="0.65">
      <c r="C22" s="115"/>
      <c r="D22" s="115"/>
      <c r="E22" s="115"/>
      <c r="F22" s="115"/>
      <c r="G22" s="115"/>
      <c r="H22" s="115"/>
      <c r="I22" s="115"/>
      <c r="J22" s="147">
        <f t="shared" si="0"/>
        <v>12</v>
      </c>
      <c r="K22" s="247" t="str">
        <f t="shared" si="1"/>
        <v>Henry &amp; Danielle</v>
      </c>
      <c r="L22" s="122" t="str">
        <f>LEFT(Stump!$R22,FIND(" ",Stump!$R22,1))</f>
        <v xml:space="preserve">Henry </v>
      </c>
      <c r="M22" s="122" t="str">
        <f t="shared" si="2"/>
        <v>Danielle</v>
      </c>
      <c r="N22" s="122">
        <f t="shared" si="3"/>
        <v>0</v>
      </c>
      <c r="O22" s="122">
        <f t="shared" si="4"/>
        <v>0</v>
      </c>
      <c r="P22" s="248">
        <f t="shared" si="5"/>
        <v>0</v>
      </c>
      <c r="Q22" s="244"/>
      <c r="R22" s="240" t="str">
        <f>Scoreboard!C17</f>
        <v>Henry &amp; Danielle</v>
      </c>
      <c r="S22" t="str">
        <f t="shared" si="6"/>
        <v xml:space="preserve"> </v>
      </c>
      <c r="W22" s="216"/>
      <c r="X22" s="217">
        <v>14</v>
      </c>
      <c r="Y22" s="217">
        <v>1</v>
      </c>
      <c r="Z22" s="218" t="str">
        <f>IF(Table5[[#This Row],[ 2]]=0," ",Table5[[#This Row],[ 2]])</f>
        <v xml:space="preserve"> </v>
      </c>
      <c r="AA22" s="195">
        <f>IF(Table5[[#This Row],[Guy]]=$L$15,$M$15,IF(Table5[[#This Row],[Guy]]=$L$9,$M$9,IF(Table5[[#This Row],[Guy]]=Stump!$L22,Stump!$M22,IF(Table5[[#This Row],[Guy]]=$L$10,$M$10,IF(Table5[[#This Row],[Guy]]=$L$11,$M$11,IF(Table5[[#This Row],[Guy]]=$L$12,$M$12,IF(Table5[[#This Row],[Guy]]=$L$13,$M$13,IF(Table5[[#This Row],[Guy]]=$L$14,$M$14,IF(Table5[[#This Row],[Guy]]=L28,M28,IF(Table5[[#This Row],[Guy]]=$L$16,$M$16,IF(Table5[[#This Row],[Guy]]=$L$17,$M$17,IF(Table5[[#This Row],[Guy]]=$L$18,$M$18,IF(Table5[[#This Row],[Guy]]=$L$19,$M$19,IF(Table5[[#This Row],[Guy]]=$L$20,$M$20,IF(Table5[[#This Row],[Guy]]=$L$21,$M$21,IF(Table5[[#This Row],[Guy]]=$L$22,$M$22," "))))))))))))))))</f>
        <v>0</v>
      </c>
    </row>
    <row r="23" spans="2:28" ht="23.5" x14ac:dyDescent="0.55000000000000004">
      <c r="C23" s="115"/>
      <c r="D23" s="115"/>
      <c r="E23" s="115"/>
      <c r="F23" s="115"/>
      <c r="G23" s="115"/>
      <c r="H23" s="115"/>
      <c r="I23" s="115"/>
      <c r="J23" s="115"/>
      <c r="AB23" s="8"/>
    </row>
  </sheetData>
  <mergeCells count="19">
    <mergeCell ref="C17:D17"/>
    <mergeCell ref="G17:H17"/>
    <mergeCell ref="C12:D12"/>
    <mergeCell ref="G12:H12"/>
    <mergeCell ref="C13:D13"/>
    <mergeCell ref="G13:H13"/>
    <mergeCell ref="C14:D14"/>
    <mergeCell ref="G14:H14"/>
    <mergeCell ref="V3:Y3"/>
    <mergeCell ref="C15:D15"/>
    <mergeCell ref="G15:H15"/>
    <mergeCell ref="C16:D16"/>
    <mergeCell ref="G16:H16"/>
    <mergeCell ref="C11:D11"/>
    <mergeCell ref="G11:H11"/>
    <mergeCell ref="C9:D9"/>
    <mergeCell ref="G9:H9"/>
    <mergeCell ref="C10:D10"/>
    <mergeCell ref="G10:H10"/>
  </mergeCells>
  <conditionalFormatting sqref="J9:J22">
    <cfRule type="cellIs" dxfId="22" priority="4" operator="greaterThanOrEqual">
      <formula>9</formula>
    </cfRule>
  </conditionalFormatting>
  <conditionalFormatting sqref="G10:H17">
    <cfRule type="duplicateValues" dxfId="21" priority="68"/>
  </conditionalFormatting>
  <conditionalFormatting sqref="C10:D17">
    <cfRule type="duplicateValues" dxfId="20" priority="69"/>
  </conditionalFormatting>
  <conditionalFormatting sqref="W9:W22">
    <cfRule type="duplicateValues" dxfId="19" priority="96"/>
  </conditionalFormatting>
  <conditionalFormatting sqref="AA9:AA22">
    <cfRule type="duplicateValues" dxfId="18" priority="98"/>
  </conditionalFormatting>
  <dataValidations count="2">
    <dataValidation type="list" allowBlank="1" showInputMessage="1" showErrorMessage="1" sqref="G10:H17 W9:W22">
      <formula1>$L$9:$L$22</formula1>
    </dataValidation>
    <dataValidation type="list" allowBlank="1" showInputMessage="1" showErrorMessage="1" sqref="C10:D17">
      <formula1>$M$9:$M$22</formula1>
    </dataValidation>
  </dataValidations>
  <hyperlinks>
    <hyperlink ref="V3" location="Scoreboard!A1" display="Return to Scoreboard"/>
  </hyperlink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
  <sheetViews>
    <sheetView showGridLines="0" showRowColHeaders="0" showZeros="0" zoomScale="110" zoomScaleNormal="110" workbookViewId="0">
      <selection activeCell="M15" sqref="M15:R16"/>
    </sheetView>
  </sheetViews>
  <sheetFormatPr defaultRowHeight="14.5" x14ac:dyDescent="0.35"/>
  <cols>
    <col min="5" max="5" width="9.81640625" customWidth="1"/>
    <col min="6" max="6" width="8.7265625" customWidth="1"/>
    <col min="8" max="8" width="9.54296875" customWidth="1"/>
    <col min="11" max="11" width="9.36328125" customWidth="1"/>
    <col min="14" max="14" width="9.54296875" customWidth="1"/>
    <col min="17" max="17" width="1.1796875" customWidth="1"/>
    <col min="18" max="18" width="2.54296875" customWidth="1"/>
  </cols>
  <sheetData>
    <row r="1" spans="2:22" ht="9.5" customHeight="1" thickBot="1" x14ac:dyDescent="0.4"/>
    <row r="2" spans="2:22" ht="19" thickBot="1" x14ac:dyDescent="0.5">
      <c r="D2" s="304" t="s">
        <v>174</v>
      </c>
      <c r="E2" s="305"/>
      <c r="G2" s="304" t="s">
        <v>175</v>
      </c>
      <c r="H2" s="305"/>
      <c r="J2" s="304" t="s">
        <v>176</v>
      </c>
      <c r="K2" s="305"/>
      <c r="M2" s="304" t="s">
        <v>177</v>
      </c>
      <c r="N2" s="305"/>
    </row>
    <row r="3" spans="2:22" ht="19" thickBot="1" x14ac:dyDescent="0.5">
      <c r="C3" s="201">
        <v>1</v>
      </c>
      <c r="D3" s="300"/>
      <c r="E3" s="301"/>
      <c r="F3" s="201">
        <v>1</v>
      </c>
      <c r="G3" s="300"/>
      <c r="H3" s="301"/>
      <c r="I3" s="201">
        <v>1</v>
      </c>
      <c r="J3" s="300"/>
      <c r="K3" s="301"/>
      <c r="L3" s="201">
        <v>1</v>
      </c>
      <c r="M3" s="300"/>
      <c r="N3" s="301"/>
    </row>
    <row r="4" spans="2:22" ht="19" thickBot="1" x14ac:dyDescent="0.5">
      <c r="C4" s="201">
        <v>2</v>
      </c>
      <c r="D4" s="300"/>
      <c r="E4" s="301"/>
      <c r="F4" s="201">
        <v>2</v>
      </c>
      <c r="G4" s="300"/>
      <c r="H4" s="301"/>
      <c r="I4" s="201">
        <v>2</v>
      </c>
      <c r="J4" s="300"/>
      <c r="K4" s="301"/>
      <c r="L4" s="201">
        <v>2</v>
      </c>
      <c r="M4" s="300"/>
      <c r="N4" s="301"/>
    </row>
    <row r="5" spans="2:22" ht="19" thickBot="1" x14ac:dyDescent="0.5">
      <c r="C5" s="201">
        <v>3</v>
      </c>
      <c r="D5" s="300"/>
      <c r="E5" s="301"/>
      <c r="F5" s="201">
        <v>3</v>
      </c>
      <c r="G5" s="300"/>
      <c r="H5" s="301"/>
      <c r="I5" s="201">
        <v>3</v>
      </c>
      <c r="J5" s="300"/>
      <c r="K5" s="301"/>
      <c r="L5" s="201">
        <v>3</v>
      </c>
      <c r="M5" s="300"/>
      <c r="N5" s="301"/>
    </row>
    <row r="6" spans="2:22" ht="19" thickBot="1" x14ac:dyDescent="0.5">
      <c r="C6" s="201">
        <v>4</v>
      </c>
      <c r="D6" s="300"/>
      <c r="E6" s="301"/>
      <c r="F6" s="201">
        <v>4</v>
      </c>
      <c r="G6" s="300"/>
      <c r="H6" s="301"/>
      <c r="I6" s="201">
        <v>4</v>
      </c>
      <c r="J6" s="300"/>
      <c r="K6" s="301"/>
      <c r="L6" s="201">
        <v>4</v>
      </c>
      <c r="M6" s="300"/>
      <c r="N6" s="301"/>
    </row>
    <row r="7" spans="2:22" ht="5" customHeight="1" thickBot="1" x14ac:dyDescent="0.5">
      <c r="D7" s="203"/>
      <c r="E7" s="207"/>
      <c r="G7" s="207"/>
      <c r="H7" s="203"/>
      <c r="J7" s="203"/>
      <c r="K7" s="207"/>
      <c r="M7" s="207"/>
      <c r="N7" s="203"/>
    </row>
    <row r="8" spans="2:22" ht="19" thickBot="1" x14ac:dyDescent="0.5">
      <c r="B8" t="s">
        <v>7</v>
      </c>
      <c r="E8" s="311" t="s">
        <v>178</v>
      </c>
      <c r="F8" s="312"/>
      <c r="G8" s="313"/>
      <c r="K8" s="307" t="s">
        <v>179</v>
      </c>
      <c r="L8" s="308"/>
      <c r="M8" s="309"/>
    </row>
    <row r="9" spans="2:22" ht="21" customHeight="1" thickBot="1" x14ac:dyDescent="0.5">
      <c r="E9" s="300">
        <f>D4</f>
        <v>0</v>
      </c>
      <c r="F9" s="310"/>
      <c r="G9" s="301"/>
      <c r="K9" s="300">
        <f>D3</f>
        <v>0</v>
      </c>
      <c r="L9" s="310"/>
      <c r="M9" s="301"/>
      <c r="V9">
        <f>D3</f>
        <v>0</v>
      </c>
    </row>
    <row r="10" spans="2:22" ht="21" customHeight="1" thickBot="1" x14ac:dyDescent="0.5">
      <c r="E10" s="300">
        <f>G4</f>
        <v>0</v>
      </c>
      <c r="F10" s="310"/>
      <c r="G10" s="301"/>
      <c r="K10" s="300">
        <f>G3</f>
        <v>0</v>
      </c>
      <c r="L10" s="310"/>
      <c r="M10" s="301"/>
      <c r="V10">
        <f>G3</f>
        <v>0</v>
      </c>
    </row>
    <row r="11" spans="2:22" ht="21" customHeight="1" thickBot="1" x14ac:dyDescent="0.5">
      <c r="E11" s="300">
        <f>J4</f>
        <v>0</v>
      </c>
      <c r="F11" s="310"/>
      <c r="G11" s="301"/>
      <c r="K11" s="300">
        <f>J3</f>
        <v>0</v>
      </c>
      <c r="L11" s="310"/>
      <c r="M11" s="301"/>
      <c r="V11">
        <f>J3</f>
        <v>0</v>
      </c>
    </row>
    <row r="12" spans="2:22" ht="21" customHeight="1" thickBot="1" x14ac:dyDescent="0.5">
      <c r="E12" s="300">
        <f>M4</f>
        <v>0</v>
      </c>
      <c r="F12" s="310"/>
      <c r="G12" s="301"/>
      <c r="K12" s="300">
        <f>M3</f>
        <v>0</v>
      </c>
      <c r="L12" s="310"/>
      <c r="M12" s="301"/>
      <c r="V12">
        <f>M3</f>
        <v>0</v>
      </c>
    </row>
    <row r="13" spans="2:22" ht="3" customHeight="1" thickBot="1" x14ac:dyDescent="0.5">
      <c r="E13" s="203"/>
      <c r="F13" s="203"/>
      <c r="G13" s="203"/>
      <c r="K13" s="203"/>
      <c r="L13" s="203"/>
      <c r="M13" s="203"/>
    </row>
    <row r="14" spans="2:22" ht="19" thickBot="1" x14ac:dyDescent="0.5">
      <c r="H14" s="304" t="s">
        <v>180</v>
      </c>
      <c r="I14" s="318"/>
      <c r="J14" s="305"/>
    </row>
    <row r="15" spans="2:22" ht="19" customHeight="1" thickBot="1" x14ac:dyDescent="0.5">
      <c r="G15" s="201">
        <v>1</v>
      </c>
      <c r="H15" s="314"/>
      <c r="I15" s="315"/>
      <c r="J15" s="316"/>
      <c r="L15" t="s">
        <v>7</v>
      </c>
      <c r="M15" s="317" t="s">
        <v>74</v>
      </c>
      <c r="N15" s="317"/>
      <c r="O15" s="317"/>
      <c r="P15" s="317"/>
      <c r="Q15" s="317"/>
      <c r="R15" s="317"/>
    </row>
    <row r="16" spans="2:22" ht="19" customHeight="1" thickBot="1" x14ac:dyDescent="0.5">
      <c r="G16" s="201">
        <v>2</v>
      </c>
      <c r="H16" s="314"/>
      <c r="I16" s="315"/>
      <c r="J16" s="316"/>
      <c r="M16" s="317"/>
      <c r="N16" s="317"/>
      <c r="O16" s="317"/>
      <c r="P16" s="317"/>
      <c r="Q16" s="317"/>
      <c r="R16" s="317"/>
    </row>
    <row r="17" spans="7:12" ht="19" thickBot="1" x14ac:dyDescent="0.5">
      <c r="G17" s="201">
        <v>3</v>
      </c>
      <c r="H17" s="314"/>
      <c r="I17" s="315"/>
      <c r="J17" s="316"/>
      <c r="L17" t="s">
        <v>7</v>
      </c>
    </row>
    <row r="18" spans="7:12" ht="19" thickBot="1" x14ac:dyDescent="0.5">
      <c r="G18" s="201">
        <v>4</v>
      </c>
      <c r="H18" s="314"/>
      <c r="I18" s="315"/>
      <c r="J18" s="316"/>
    </row>
    <row r="19" spans="7:12" ht="19" thickBot="1" x14ac:dyDescent="0.5">
      <c r="G19" s="201">
        <v>5</v>
      </c>
      <c r="H19" s="314"/>
      <c r="I19" s="315"/>
      <c r="J19" s="316"/>
    </row>
    <row r="20" spans="7:12" ht="19" thickBot="1" x14ac:dyDescent="0.5">
      <c r="G20" s="201">
        <v>6</v>
      </c>
      <c r="H20" s="314"/>
      <c r="I20" s="315"/>
      <c r="J20" s="316"/>
    </row>
    <row r="21" spans="7:12" ht="19" thickBot="1" x14ac:dyDescent="0.5">
      <c r="G21" s="201">
        <v>7</v>
      </c>
      <c r="H21" s="314"/>
      <c r="I21" s="315"/>
      <c r="J21" s="316"/>
    </row>
    <row r="22" spans="7:12" ht="19" thickBot="1" x14ac:dyDescent="0.5">
      <c r="G22" s="201">
        <v>8</v>
      </c>
      <c r="H22" s="314"/>
      <c r="I22" s="315"/>
      <c r="J22" s="316"/>
    </row>
  </sheetData>
  <mergeCells count="40">
    <mergeCell ref="H20:J20"/>
    <mergeCell ref="H21:J21"/>
    <mergeCell ref="H22:J22"/>
    <mergeCell ref="M15:R16"/>
    <mergeCell ref="H14:J14"/>
    <mergeCell ref="H15:J15"/>
    <mergeCell ref="H16:J16"/>
    <mergeCell ref="H17:J17"/>
    <mergeCell ref="H18:J18"/>
    <mergeCell ref="H19:J19"/>
    <mergeCell ref="K8:M8"/>
    <mergeCell ref="E9:G9"/>
    <mergeCell ref="E10:G10"/>
    <mergeCell ref="E11:G11"/>
    <mergeCell ref="E12:G12"/>
    <mergeCell ref="K9:M9"/>
    <mergeCell ref="K10:M10"/>
    <mergeCell ref="K11:M11"/>
    <mergeCell ref="K12:M12"/>
    <mergeCell ref="E8:G8"/>
    <mergeCell ref="J2:K2"/>
    <mergeCell ref="J3:K3"/>
    <mergeCell ref="J4:K4"/>
    <mergeCell ref="J5:K5"/>
    <mergeCell ref="J6:K6"/>
    <mergeCell ref="M2:N2"/>
    <mergeCell ref="M3:N3"/>
    <mergeCell ref="M4:N4"/>
    <mergeCell ref="M5:N5"/>
    <mergeCell ref="M6:N6"/>
    <mergeCell ref="G2:H2"/>
    <mergeCell ref="G3:H3"/>
    <mergeCell ref="G4:H4"/>
    <mergeCell ref="G5:H5"/>
    <mergeCell ref="G6:H6"/>
    <mergeCell ref="D2:E2"/>
    <mergeCell ref="D3:E3"/>
    <mergeCell ref="D4:E4"/>
    <mergeCell ref="D5:E5"/>
    <mergeCell ref="D6:E6"/>
  </mergeCells>
  <dataValidations count="2">
    <dataValidation type="list" allowBlank="1" showInputMessage="1" showErrorMessage="1" sqref="H15:J18">
      <formula1>$K$9:$K$12</formula1>
    </dataValidation>
    <dataValidation type="list" allowBlank="1" showInputMessage="1" showErrorMessage="1" sqref="H19:J22">
      <formula1>$E$9:$E$12</formula1>
    </dataValidation>
  </dataValidations>
  <hyperlinks>
    <hyperlink ref="M15"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Scoreboard!$C$4:$C$17</xm:f>
          </x14:formula1>
          <xm:sqref>D3:E7</xm:sqref>
        </x14:dataValidation>
        <x14:dataValidation type="list" allowBlank="1" showInputMessage="1" showErrorMessage="1">
          <x14:formula1>
            <xm:f>Scoreboard!$C$4:$C$17</xm:f>
          </x14:formula1>
          <xm:sqref>G3:H7</xm:sqref>
        </x14:dataValidation>
        <x14:dataValidation type="list" allowBlank="1" showInputMessage="1" showErrorMessage="1">
          <x14:formula1>
            <xm:f>Scoreboard!$C$4:$C$17</xm:f>
          </x14:formula1>
          <xm:sqref>J3:K7</xm:sqref>
        </x14:dataValidation>
        <x14:dataValidation type="list" allowBlank="1" showInputMessage="1" showErrorMessage="1">
          <x14:formula1>
            <xm:f>Scoreboard!$C$4:$C$17</xm:f>
          </x14:formula1>
          <xm:sqref>M3:N7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opLeftCell="A13" workbookViewId="0">
      <selection activeCell="E26" sqref="E26"/>
    </sheetView>
  </sheetViews>
  <sheetFormatPr defaultRowHeight="14.5" x14ac:dyDescent="0.35"/>
  <cols>
    <col min="3" max="3" width="8.54296875" customWidth="1"/>
    <col min="4" max="4" width="10.6328125" customWidth="1"/>
  </cols>
  <sheetData>
    <row r="1" spans="1:8" ht="7" customHeight="1" thickBot="1" x14ac:dyDescent="0.4">
      <c r="A1" t="s">
        <v>7</v>
      </c>
    </row>
    <row r="2" spans="1:8" x14ac:dyDescent="0.35">
      <c r="E2" s="354" t="s">
        <v>42</v>
      </c>
      <c r="F2" s="357"/>
      <c r="G2" s="357"/>
      <c r="H2" s="358"/>
    </row>
    <row r="3" spans="1:8" ht="6.5" customHeight="1" x14ac:dyDescent="0.35">
      <c r="E3" s="324" t="s">
        <v>43</v>
      </c>
      <c r="F3" s="325"/>
      <c r="G3" s="325"/>
      <c r="H3" s="326"/>
    </row>
    <row r="4" spans="1:8" ht="8.5" customHeight="1" thickBot="1" x14ac:dyDescent="0.4">
      <c r="E4" s="327"/>
      <c r="F4" s="328"/>
      <c r="G4" s="328"/>
      <c r="H4" s="329"/>
    </row>
    <row r="5" spans="1:8" ht="8" customHeight="1" thickBot="1" x14ac:dyDescent="0.4">
      <c r="D5" s="8"/>
      <c r="E5" s="8"/>
      <c r="F5" s="8"/>
      <c r="G5" s="8"/>
      <c r="H5" s="9"/>
    </row>
    <row r="6" spans="1:8" x14ac:dyDescent="0.35">
      <c r="E6" s="354" t="s">
        <v>44</v>
      </c>
      <c r="F6" s="357"/>
      <c r="G6" s="357"/>
      <c r="H6" s="358"/>
    </row>
    <row r="7" spans="1:8" ht="87" customHeight="1" thickBot="1" x14ac:dyDescent="0.4">
      <c r="E7" s="330" t="s">
        <v>48</v>
      </c>
      <c r="F7" s="331"/>
      <c r="G7" s="331"/>
      <c r="H7" s="332"/>
    </row>
    <row r="8" spans="1:8" ht="5.5" customHeight="1" thickBot="1" x14ac:dyDescent="0.4">
      <c r="E8" s="7"/>
      <c r="F8" s="7"/>
      <c r="G8" s="7"/>
      <c r="H8" s="7"/>
    </row>
    <row r="9" spans="1:8" x14ac:dyDescent="0.35">
      <c r="E9" s="342" t="s">
        <v>55</v>
      </c>
      <c r="F9" s="343"/>
      <c r="G9" s="343"/>
      <c r="H9" s="344"/>
    </row>
    <row r="10" spans="1:8" ht="63" customHeight="1" thickBot="1" x14ac:dyDescent="0.4">
      <c r="E10" s="348" t="s">
        <v>77</v>
      </c>
      <c r="F10" s="349"/>
      <c r="G10" s="349"/>
      <c r="H10" s="350"/>
    </row>
    <row r="11" spans="1:8" ht="7.5" customHeight="1" thickBot="1" x14ac:dyDescent="0.4"/>
    <row r="12" spans="1:8" x14ac:dyDescent="0.35">
      <c r="E12" s="342" t="s">
        <v>46</v>
      </c>
      <c r="F12" s="343"/>
      <c r="G12" s="343"/>
      <c r="H12" s="344"/>
    </row>
    <row r="13" spans="1:8" ht="57" customHeight="1" thickBot="1" x14ac:dyDescent="0.4">
      <c r="E13" s="336" t="s">
        <v>47</v>
      </c>
      <c r="F13" s="337"/>
      <c r="G13" s="337"/>
      <c r="H13" s="338"/>
    </row>
    <row r="14" spans="1:8" ht="8" customHeight="1" thickBot="1" x14ac:dyDescent="0.4"/>
    <row r="15" spans="1:8" x14ac:dyDescent="0.35">
      <c r="E15" s="345" t="s">
        <v>9</v>
      </c>
      <c r="F15" s="346"/>
      <c r="G15" s="346"/>
      <c r="H15" s="347"/>
    </row>
    <row r="16" spans="1:8" ht="32" customHeight="1" thickBot="1" x14ac:dyDescent="0.4">
      <c r="E16" s="333" t="s">
        <v>45</v>
      </c>
      <c r="F16" s="334"/>
      <c r="G16" s="334"/>
      <c r="H16" s="335"/>
    </row>
    <row r="17" spans="4:11" ht="7.5" customHeight="1" thickBot="1" x14ac:dyDescent="0.4"/>
    <row r="18" spans="4:11" x14ac:dyDescent="0.35">
      <c r="E18" s="359" t="s">
        <v>49</v>
      </c>
      <c r="F18" s="360"/>
      <c r="G18" s="360"/>
      <c r="H18" s="361"/>
      <c r="I18" s="68"/>
      <c r="J18" s="68"/>
      <c r="K18" s="68"/>
    </row>
    <row r="19" spans="4:11" ht="43.5" customHeight="1" thickBot="1" x14ac:dyDescent="0.4">
      <c r="E19" s="339" t="s">
        <v>91</v>
      </c>
      <c r="F19" s="340"/>
      <c r="G19" s="340"/>
      <c r="H19" s="341"/>
      <c r="I19" s="319"/>
      <c r="J19" s="320"/>
      <c r="K19" s="320"/>
    </row>
    <row r="20" spans="4:11" ht="9.5" customHeight="1" thickBot="1" x14ac:dyDescent="0.4"/>
    <row r="21" spans="4:11" x14ac:dyDescent="0.35">
      <c r="E21" s="354" t="s">
        <v>53</v>
      </c>
      <c r="F21" s="357"/>
      <c r="G21" s="357"/>
      <c r="H21" s="358"/>
    </row>
    <row r="22" spans="4:11" ht="20.5" customHeight="1" thickBot="1" x14ac:dyDescent="0.4">
      <c r="E22" s="351" t="s">
        <v>181</v>
      </c>
      <c r="F22" s="352"/>
      <c r="G22" s="352"/>
      <c r="H22" s="353"/>
    </row>
    <row r="23" spans="4:11" ht="6.5" customHeight="1" thickBot="1" x14ac:dyDescent="0.4"/>
    <row r="24" spans="4:11" x14ac:dyDescent="0.35">
      <c r="E24" s="354" t="s">
        <v>51</v>
      </c>
      <c r="F24" s="357"/>
      <c r="G24" s="357"/>
      <c r="H24" s="358"/>
    </row>
    <row r="25" spans="4:11" ht="89.5" customHeight="1" thickBot="1" x14ac:dyDescent="0.4">
      <c r="E25" s="351" t="s">
        <v>182</v>
      </c>
      <c r="F25" s="352"/>
      <c r="G25" s="352"/>
      <c r="H25" s="353"/>
    </row>
    <row r="26" spans="4:11" ht="6.5" customHeight="1" thickBot="1" x14ac:dyDescent="0.4"/>
    <row r="27" spans="4:11" x14ac:dyDescent="0.35">
      <c r="E27" s="362" t="s">
        <v>52</v>
      </c>
      <c r="F27" s="363"/>
      <c r="G27" s="363"/>
      <c r="H27" s="364"/>
    </row>
    <row r="28" spans="4:11" ht="161" customHeight="1" thickBot="1" x14ac:dyDescent="0.4">
      <c r="D28" s="144"/>
      <c r="E28" s="365" t="s">
        <v>112</v>
      </c>
      <c r="F28" s="366"/>
      <c r="G28" s="366"/>
      <c r="H28" s="367"/>
      <c r="I28" s="140"/>
    </row>
    <row r="29" spans="4:11" ht="3.5" customHeight="1" thickBot="1" x14ac:dyDescent="0.4"/>
    <row r="30" spans="4:11" x14ac:dyDescent="0.35">
      <c r="E30" s="354" t="s">
        <v>54</v>
      </c>
      <c r="F30" s="355"/>
      <c r="G30" s="355"/>
      <c r="H30" s="356"/>
    </row>
    <row r="31" spans="4:11" ht="45.5" customHeight="1" thickBot="1" x14ac:dyDescent="0.4">
      <c r="E31" s="330" t="s">
        <v>108</v>
      </c>
      <c r="F31" s="331"/>
      <c r="G31" s="331"/>
      <c r="H31" s="332"/>
    </row>
    <row r="32" spans="4:11" ht="4.5" customHeight="1" thickBot="1" x14ac:dyDescent="0.4"/>
    <row r="33" spans="5:8" ht="15" customHeight="1" x14ac:dyDescent="0.35">
      <c r="E33" s="345" t="s">
        <v>50</v>
      </c>
      <c r="F33" s="346"/>
      <c r="G33" s="346"/>
      <c r="H33" s="347"/>
    </row>
    <row r="34" spans="5:8" ht="43.5" customHeight="1" thickBot="1" x14ac:dyDescent="0.4">
      <c r="E34" s="321" t="s">
        <v>92</v>
      </c>
      <c r="F34" s="322"/>
      <c r="G34" s="322"/>
      <c r="H34" s="323"/>
    </row>
  </sheetData>
  <mergeCells count="23">
    <mergeCell ref="E2:H2"/>
    <mergeCell ref="E18:H18"/>
    <mergeCell ref="E33:H33"/>
    <mergeCell ref="E21:H21"/>
    <mergeCell ref="E24:H24"/>
    <mergeCell ref="E25:H25"/>
    <mergeCell ref="E27:H27"/>
    <mergeCell ref="E28:H28"/>
    <mergeCell ref="I19:K19"/>
    <mergeCell ref="E34:H34"/>
    <mergeCell ref="E3:H4"/>
    <mergeCell ref="E7:H7"/>
    <mergeCell ref="E16:H16"/>
    <mergeCell ref="E13:H13"/>
    <mergeCell ref="E19:H19"/>
    <mergeCell ref="E12:H12"/>
    <mergeCell ref="E15:H15"/>
    <mergeCell ref="E9:H9"/>
    <mergeCell ref="E10:H10"/>
    <mergeCell ref="E31:H31"/>
    <mergeCell ref="E22:H22"/>
    <mergeCell ref="E30:H30"/>
    <mergeCell ref="E6:H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F17"/>
  <sheetViews>
    <sheetView showGridLines="0" showRowColHeaders="0" zoomScale="180" zoomScaleNormal="180" workbookViewId="0">
      <selection activeCell="E2" sqref="E2:F16"/>
    </sheetView>
  </sheetViews>
  <sheetFormatPr defaultRowHeight="14.5" x14ac:dyDescent="0.35"/>
  <cols>
    <col min="3" max="3" width="5.08984375" customWidth="1"/>
    <col min="5" max="6" width="15.90625" customWidth="1"/>
  </cols>
  <sheetData>
    <row r="1" spans="5:6" ht="15" thickBot="1" x14ac:dyDescent="0.4"/>
    <row r="2" spans="5:6" ht="15.5" thickTop="1" thickBot="1" x14ac:dyDescent="0.4">
      <c r="E2" s="368" t="s">
        <v>12</v>
      </c>
      <c r="F2" s="369"/>
    </row>
    <row r="3" spans="5:6" ht="15" thickTop="1" x14ac:dyDescent="0.35">
      <c r="E3" s="6" t="s">
        <v>13</v>
      </c>
      <c r="F3" s="6" t="s">
        <v>27</v>
      </c>
    </row>
    <row r="4" spans="5:6" x14ac:dyDescent="0.35">
      <c r="E4" s="1" t="s">
        <v>14</v>
      </c>
      <c r="F4" s="1" t="s">
        <v>28</v>
      </c>
    </row>
    <row r="5" spans="5:6" x14ac:dyDescent="0.35">
      <c r="E5" s="2" t="s">
        <v>15</v>
      </c>
      <c r="F5" s="2" t="s">
        <v>29</v>
      </c>
    </row>
    <row r="6" spans="5:6" x14ac:dyDescent="0.35">
      <c r="E6" s="3" t="s">
        <v>16</v>
      </c>
      <c r="F6" s="3" t="s">
        <v>30</v>
      </c>
    </row>
    <row r="7" spans="5:6" x14ac:dyDescent="0.35">
      <c r="E7" s="3" t="s">
        <v>17</v>
      </c>
      <c r="F7" s="3" t="s">
        <v>31</v>
      </c>
    </row>
    <row r="8" spans="5:6" x14ac:dyDescent="0.35">
      <c r="E8" s="4" t="s">
        <v>18</v>
      </c>
      <c r="F8" s="4" t="s">
        <v>32</v>
      </c>
    </row>
    <row r="9" spans="5:6" x14ac:dyDescent="0.35">
      <c r="E9" s="4" t="s">
        <v>19</v>
      </c>
      <c r="F9" s="4" t="s">
        <v>33</v>
      </c>
    </row>
    <row r="10" spans="5:6" x14ac:dyDescent="0.35">
      <c r="E10" s="4" t="s">
        <v>20</v>
      </c>
      <c r="F10" s="4" t="s">
        <v>34</v>
      </c>
    </row>
    <row r="11" spans="5:6" x14ac:dyDescent="0.35">
      <c r="E11" s="4" t="s">
        <v>21</v>
      </c>
      <c r="F11" s="4" t="s">
        <v>40</v>
      </c>
    </row>
    <row r="12" spans="5:6" x14ac:dyDescent="0.35">
      <c r="E12" s="4" t="s">
        <v>22</v>
      </c>
      <c r="F12" s="4" t="s">
        <v>36</v>
      </c>
    </row>
    <row r="13" spans="5:6" x14ac:dyDescent="0.35">
      <c r="E13" s="4" t="s">
        <v>23</v>
      </c>
      <c r="F13" s="4" t="s">
        <v>35</v>
      </c>
    </row>
    <row r="14" spans="5:6" x14ac:dyDescent="0.35">
      <c r="E14" s="4" t="s">
        <v>24</v>
      </c>
      <c r="F14" s="4" t="s">
        <v>37</v>
      </c>
    </row>
    <row r="15" spans="5:6" x14ac:dyDescent="0.35">
      <c r="E15" s="4" t="s">
        <v>25</v>
      </c>
      <c r="F15" s="4" t="s">
        <v>38</v>
      </c>
    </row>
    <row r="16" spans="5:6" ht="15" thickBot="1" x14ac:dyDescent="0.4">
      <c r="E16" s="5" t="s">
        <v>26</v>
      </c>
      <c r="F16" s="5" t="s">
        <v>39</v>
      </c>
    </row>
    <row r="17" ht="15" thickTop="1" x14ac:dyDescent="0.35"/>
  </sheetData>
  <sortState ref="I1:L17">
    <sortCondition ref="J1:J17"/>
  </sortState>
  <mergeCells count="1">
    <mergeCell ref="E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H17"/>
  <sheetViews>
    <sheetView zoomScale="150" zoomScaleNormal="150" workbookViewId="0">
      <selection activeCell="J8" sqref="J8"/>
    </sheetView>
  </sheetViews>
  <sheetFormatPr defaultRowHeight="14.5" x14ac:dyDescent="0.35"/>
  <cols>
    <col min="6" max="6" width="9.26953125" bestFit="1" customWidth="1"/>
    <col min="7" max="7" width="14.81640625" bestFit="1" customWidth="1"/>
    <col min="8" max="8" width="4.81640625" bestFit="1" customWidth="1"/>
  </cols>
  <sheetData>
    <row r="2" spans="6:8" ht="15" thickBot="1" x14ac:dyDescent="0.4"/>
    <row r="3" spans="6:8" ht="15.5" thickTop="1" thickBot="1" x14ac:dyDescent="0.4">
      <c r="F3" s="370" t="s">
        <v>215</v>
      </c>
      <c r="G3" s="371"/>
      <c r="H3" s="372"/>
    </row>
    <row r="4" spans="6:8" ht="15" thickTop="1" x14ac:dyDescent="0.35">
      <c r="F4" s="373" t="s">
        <v>13</v>
      </c>
      <c r="G4" s="373" t="s">
        <v>27</v>
      </c>
      <c r="H4" s="373">
        <v>48</v>
      </c>
    </row>
    <row r="5" spans="6:8" x14ac:dyDescent="0.35">
      <c r="F5" s="1" t="s">
        <v>14</v>
      </c>
      <c r="G5" s="1" t="s">
        <v>30</v>
      </c>
      <c r="H5" s="1">
        <v>41.5</v>
      </c>
    </row>
    <row r="6" spans="6:8" x14ac:dyDescent="0.35">
      <c r="F6" s="2" t="s">
        <v>15</v>
      </c>
      <c r="G6" s="2" t="s">
        <v>58</v>
      </c>
      <c r="H6" s="2">
        <v>40</v>
      </c>
    </row>
    <row r="7" spans="6:8" x14ac:dyDescent="0.35">
      <c r="F7" s="3" t="s">
        <v>16</v>
      </c>
      <c r="G7" s="3" t="s">
        <v>28</v>
      </c>
      <c r="H7" s="3">
        <v>39.5</v>
      </c>
    </row>
    <row r="8" spans="6:8" x14ac:dyDescent="0.35">
      <c r="F8" s="3" t="s">
        <v>17</v>
      </c>
      <c r="G8" s="3" t="s">
        <v>188</v>
      </c>
      <c r="H8" s="3">
        <v>34</v>
      </c>
    </row>
    <row r="9" spans="6:8" x14ac:dyDescent="0.35">
      <c r="F9" s="4" t="s">
        <v>18</v>
      </c>
      <c r="G9" s="4" t="s">
        <v>37</v>
      </c>
      <c r="H9" s="4">
        <v>30.5</v>
      </c>
    </row>
    <row r="10" spans="6:8" x14ac:dyDescent="0.35">
      <c r="F10" s="4" t="s">
        <v>19</v>
      </c>
      <c r="G10" s="4" t="s">
        <v>156</v>
      </c>
      <c r="H10" s="4">
        <v>28.5</v>
      </c>
    </row>
    <row r="11" spans="6:8" x14ac:dyDescent="0.35">
      <c r="F11" s="4" t="s">
        <v>20</v>
      </c>
      <c r="G11" s="4" t="s">
        <v>187</v>
      </c>
      <c r="H11" s="4">
        <v>26</v>
      </c>
    </row>
    <row r="12" spans="6:8" x14ac:dyDescent="0.35">
      <c r="F12" s="4" t="s">
        <v>21</v>
      </c>
      <c r="G12" s="4" t="s">
        <v>33</v>
      </c>
      <c r="H12" s="4">
        <v>24</v>
      </c>
    </row>
    <row r="13" spans="6:8" x14ac:dyDescent="0.35">
      <c r="F13" s="4" t="s">
        <v>22</v>
      </c>
      <c r="G13" s="4" t="s">
        <v>165</v>
      </c>
      <c r="H13" s="4">
        <v>23</v>
      </c>
    </row>
    <row r="14" spans="6:8" x14ac:dyDescent="0.35">
      <c r="F14" s="4" t="s">
        <v>23</v>
      </c>
      <c r="G14" s="4" t="s">
        <v>119</v>
      </c>
      <c r="H14" s="4">
        <v>21</v>
      </c>
    </row>
    <row r="15" spans="6:8" x14ac:dyDescent="0.35">
      <c r="F15" s="4" t="s">
        <v>24</v>
      </c>
      <c r="G15" s="4" t="s">
        <v>185</v>
      </c>
      <c r="H15" s="4">
        <v>20.5</v>
      </c>
    </row>
    <row r="16" spans="6:8" ht="15" thickBot="1" x14ac:dyDescent="0.4">
      <c r="F16" s="5" t="s">
        <v>25</v>
      </c>
      <c r="G16" s="5" t="s">
        <v>168</v>
      </c>
      <c r="H16" s="5">
        <v>17.5</v>
      </c>
    </row>
    <row r="17" ht="15" thickTop="1" x14ac:dyDescent="0.35"/>
  </sheetData>
  <mergeCells count="1">
    <mergeCell ref="F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Scoreboard</vt:lpstr>
      <vt:lpstr>Cornhole</vt:lpstr>
      <vt:lpstr>Knockout</vt:lpstr>
      <vt:lpstr>Kubb</vt:lpstr>
      <vt:lpstr>Golf</vt:lpstr>
      <vt:lpstr>Dizzy Bat</vt:lpstr>
      <vt:lpstr>Trivia</vt:lpstr>
      <vt:lpstr>Stump</vt:lpstr>
      <vt:lpstr>Relay</vt:lpstr>
      <vt:lpstr>Format</vt:lpstr>
      <vt:lpstr>2016 Results</vt:lpstr>
      <vt:lpstr>2017 Results</vt:lpstr>
      <vt:lpstr>Trivia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Robke,Tyson</cp:lastModifiedBy>
  <dcterms:created xsi:type="dcterms:W3CDTF">2017-01-30T21:28:49Z</dcterms:created>
  <dcterms:modified xsi:type="dcterms:W3CDTF">2017-06-08T18:01:54Z</dcterms:modified>
</cp:coreProperties>
</file>